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990" windowHeight="8685"/>
  </bookViews>
  <sheets>
    <sheet name="WPF-201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43" i="1"/>
  <c r="E39"/>
  <c r="D39"/>
  <c r="C39"/>
  <c r="D38"/>
  <c r="E38"/>
  <c r="C38"/>
  <c r="N35" l="1"/>
  <c r="M35"/>
  <c r="L35"/>
  <c r="K35"/>
  <c r="J35"/>
  <c r="I35"/>
  <c r="H35"/>
  <c r="G35"/>
  <c r="F35"/>
  <c r="N11" l="1"/>
  <c r="H6"/>
  <c r="G6"/>
  <c r="F6"/>
  <c r="E6"/>
  <c r="H11"/>
  <c r="I11" s="1"/>
  <c r="J11" s="1"/>
  <c r="K11" s="1"/>
  <c r="L11" s="1"/>
  <c r="M11" s="1"/>
  <c r="D12"/>
  <c r="E12" s="1"/>
  <c r="F12" s="1"/>
  <c r="G12" s="1"/>
  <c r="H12" s="1"/>
  <c r="I12" s="1"/>
  <c r="J12" s="1"/>
  <c r="K12" s="1"/>
  <c r="L12" s="1"/>
  <c r="M12" s="1"/>
  <c r="N12" s="1"/>
  <c r="E44"/>
  <c r="I7"/>
  <c r="J7" s="1"/>
  <c r="M44"/>
  <c r="L44"/>
  <c r="K44"/>
  <c r="J44"/>
  <c r="I44"/>
  <c r="N43"/>
  <c r="M43"/>
  <c r="L43"/>
  <c r="K43"/>
  <c r="J43"/>
  <c r="I43"/>
  <c r="N21"/>
  <c r="M21"/>
  <c r="L21"/>
  <c r="K21"/>
  <c r="J21"/>
  <c r="I21"/>
  <c r="N17"/>
  <c r="M17"/>
  <c r="L17"/>
  <c r="K17"/>
  <c r="J17"/>
  <c r="I17"/>
  <c r="I6"/>
  <c r="D10"/>
  <c r="E10" s="1"/>
  <c r="F10" s="1"/>
  <c r="G10" s="1"/>
  <c r="H10" s="1"/>
  <c r="I10" s="1"/>
  <c r="D11"/>
  <c r="E11" s="1"/>
  <c r="F11" s="1"/>
  <c r="G11" s="1"/>
  <c r="K7" l="1"/>
  <c r="J6"/>
  <c r="J16" s="1"/>
  <c r="J20" s="1"/>
  <c r="J25" s="1"/>
  <c r="J29" s="1"/>
  <c r="K6"/>
  <c r="L7"/>
  <c r="J10"/>
  <c r="K10" s="1"/>
  <c r="L10" s="1"/>
  <c r="M10" s="1"/>
  <c r="N10" s="1"/>
  <c r="I40"/>
  <c r="I38"/>
  <c r="K38"/>
  <c r="I16"/>
  <c r="I20" s="1"/>
  <c r="I25" s="1"/>
  <c r="I29" s="1"/>
  <c r="J38"/>
  <c r="C6"/>
  <c r="D44"/>
  <c r="F44"/>
  <c r="G44"/>
  <c r="H44"/>
  <c r="C44"/>
  <c r="D40"/>
  <c r="E40"/>
  <c r="F40"/>
  <c r="G40"/>
  <c r="J36" s="1"/>
  <c r="H40"/>
  <c r="E43"/>
  <c r="F43"/>
  <c r="G43"/>
  <c r="H43"/>
  <c r="C40"/>
  <c r="F36" s="1"/>
  <c r="H41"/>
  <c r="D21"/>
  <c r="E21"/>
  <c r="F21"/>
  <c r="G21"/>
  <c r="H21"/>
  <c r="C21"/>
  <c r="D17"/>
  <c r="E17"/>
  <c r="F17"/>
  <c r="G17"/>
  <c r="H17"/>
  <c r="D6"/>
  <c r="G39"/>
  <c r="D41" l="1"/>
  <c r="G36"/>
  <c r="I36"/>
  <c r="I41"/>
  <c r="I42" s="1"/>
  <c r="H36"/>
  <c r="G41"/>
  <c r="E41"/>
  <c r="E42" s="1"/>
  <c r="M7"/>
  <c r="L6"/>
  <c r="G42"/>
  <c r="F41"/>
  <c r="F42" s="1"/>
  <c r="J40"/>
  <c r="C41"/>
  <c r="C42" s="1"/>
  <c r="C16"/>
  <c r="C20" s="1"/>
  <c r="C25" s="1"/>
  <c r="C29" s="1"/>
  <c r="G38"/>
  <c r="H16"/>
  <c r="H20" s="1"/>
  <c r="H25" s="1"/>
  <c r="H29" s="1"/>
  <c r="F16"/>
  <c r="F20" s="1"/>
  <c r="F25" s="1"/>
  <c r="F29" s="1"/>
  <c r="D16"/>
  <c r="D20" s="1"/>
  <c r="D25" s="1"/>
  <c r="D29" s="1"/>
  <c r="G16"/>
  <c r="G20" s="1"/>
  <c r="G25" s="1"/>
  <c r="G29" s="1"/>
  <c r="E16"/>
  <c r="E20" s="1"/>
  <c r="E25" s="1"/>
  <c r="E29" s="1"/>
  <c r="H42"/>
  <c r="D42"/>
  <c r="J41" l="1"/>
  <c r="J42" s="1"/>
  <c r="K36"/>
  <c r="M6"/>
  <c r="N7"/>
  <c r="N6" s="1"/>
  <c r="L38"/>
  <c r="K40"/>
  <c r="K16"/>
  <c r="K20" s="1"/>
  <c r="K25" s="1"/>
  <c r="K29" s="1"/>
  <c r="K41" l="1"/>
  <c r="K42" s="1"/>
  <c r="L36"/>
  <c r="M38"/>
  <c r="N38"/>
  <c r="L40"/>
  <c r="L16"/>
  <c r="L20" s="1"/>
  <c r="L25" s="1"/>
  <c r="L29" s="1"/>
  <c r="L41" l="1"/>
  <c r="L42" s="1"/>
  <c r="M36"/>
  <c r="M40"/>
  <c r="M16"/>
  <c r="M20" s="1"/>
  <c r="M25" s="1"/>
  <c r="M29" s="1"/>
  <c r="M41" l="1"/>
  <c r="M42" s="1"/>
  <c r="N36"/>
  <c r="N40"/>
  <c r="N41" s="1"/>
  <c r="N16"/>
  <c r="N20" s="1"/>
  <c r="N25" l="1"/>
  <c r="N29" s="1"/>
</calcChain>
</file>

<file path=xl/sharedStrings.xml><?xml version="1.0" encoding="utf-8"?>
<sst xmlns="http://schemas.openxmlformats.org/spreadsheetml/2006/main" count="96" uniqueCount="77">
  <si>
    <t>Wynik budżetu po wykonaniu wydatków bieżących (bez obsługi długu) (1-2)</t>
  </si>
  <si>
    <t>Nadwyżka budżetowa z lat ubiegłych plus wolne środki, zgodnie z art. 217 ufp, w tym</t>
  </si>
  <si>
    <t>Spłata i obsługa długu, z tego:</t>
  </si>
  <si>
    <t>Inne rozchody (bez spłaty długu np. udzielane pożyczki)</t>
  </si>
  <si>
    <t>Środki do dyspozycji na wydatki majątkowe (6-7-8)</t>
  </si>
  <si>
    <t/>
  </si>
  <si>
    <t>14</t>
  </si>
  <si>
    <t>15</t>
  </si>
  <si>
    <t>Wydatki bieżące razem (2 + 7b)</t>
  </si>
  <si>
    <t>Wydatki ogółem (10+19)</t>
  </si>
  <si>
    <t>Wynik budżetu (1 - 20)</t>
  </si>
  <si>
    <t>Przychody budżetu</t>
  </si>
  <si>
    <t>Rozchody budżetu (7a + 8)</t>
  </si>
  <si>
    <t xml:space="preserve">  dochody bieżące</t>
  </si>
  <si>
    <t xml:space="preserve">  dochody majątkowe, w tym:</t>
  </si>
  <si>
    <t xml:space="preserve">  z tytułu gwarancji i poręczeń, w tym:</t>
  </si>
  <si>
    <t xml:space="preserve">  wydatki bieżące na obsługę długu</t>
  </si>
  <si>
    <t xml:space="preserve">  wydatki majątkowe objęte limitem art. 226 ust. 4 ufp</t>
  </si>
  <si>
    <t>a )</t>
  </si>
  <si>
    <t>b )</t>
  </si>
  <si>
    <t>c )</t>
  </si>
  <si>
    <t>10.</t>
  </si>
  <si>
    <t>a)</t>
  </si>
  <si>
    <t>11.</t>
  </si>
  <si>
    <t>12.</t>
  </si>
  <si>
    <t>13.</t>
  </si>
  <si>
    <t>16.</t>
  </si>
  <si>
    <t>17.</t>
  </si>
  <si>
    <t>18.</t>
  </si>
  <si>
    <t>19.</t>
  </si>
  <si>
    <t>20.</t>
  </si>
  <si>
    <t>21.</t>
  </si>
  <si>
    <t>22.</t>
  </si>
  <si>
    <t>23.</t>
  </si>
  <si>
    <t>5.</t>
  </si>
  <si>
    <t>6.</t>
  </si>
  <si>
    <t>1.</t>
  </si>
  <si>
    <t>2.</t>
  </si>
  <si>
    <t>3.</t>
  </si>
  <si>
    <t>4.</t>
  </si>
  <si>
    <t>7.</t>
  </si>
  <si>
    <t>8.</t>
  </si>
  <si>
    <t>9.</t>
  </si>
  <si>
    <t xml:space="preserve">  rozchody z tytułu spłaty rat kapitałowych oraz wykupu 
  papierów wartościowych</t>
  </si>
  <si>
    <t xml:space="preserve">  kwota wyłączeń z art. 243 ust. 3 pkt 1 ufp oraz z art. 170 
  ust. 3 sufp przypadająca na dany rok budżetowy</t>
  </si>
  <si>
    <t>Wyszczególnienie</t>
  </si>
  <si>
    <t>Lp.</t>
  </si>
  <si>
    <r>
      <t xml:space="preserve">_________________________________________
        </t>
    </r>
    <r>
      <rPr>
        <i/>
        <sz val="8"/>
        <rFont val="Arial CE"/>
        <family val="2"/>
        <charset val="238"/>
      </rPr>
      <t>(pieczęć  j.s.t.)</t>
    </r>
  </si>
  <si>
    <t>2011 r.</t>
  </si>
  <si>
    <t>2012 r.</t>
  </si>
  <si>
    <t>2013 r.</t>
  </si>
  <si>
    <t>2014 r.</t>
  </si>
  <si>
    <t xml:space="preserve">  -  ze sprzedaży majątku</t>
  </si>
  <si>
    <t xml:space="preserve">   - gwarancje i poręczenia podlegające wyłączeniu z 
    limitów spłaty zobowiązań z art. 243 ufp/169sufp</t>
  </si>
  <si>
    <r>
      <t>Dochody ogółem</t>
    </r>
    <r>
      <rPr>
        <b/>
        <vertAlign val="superscript"/>
        <sz val="10"/>
        <color theme="1"/>
        <rFont val="Arial"/>
        <family val="2"/>
        <charset val="238"/>
      </rPr>
      <t>2)</t>
    </r>
    <r>
      <rPr>
        <b/>
        <sz val="10"/>
        <color theme="1"/>
        <rFont val="Arial"/>
        <family val="2"/>
        <charset val="238"/>
      </rPr>
      <t>, z tego:</t>
    </r>
  </si>
  <si>
    <r>
      <t xml:space="preserve">  na wynagrodzenia i składki od nich naliczane</t>
    </r>
    <r>
      <rPr>
        <vertAlign val="superscript"/>
        <sz val="10"/>
        <color theme="1"/>
        <rFont val="Arial"/>
        <family val="2"/>
        <charset val="238"/>
      </rPr>
      <t>4)</t>
    </r>
  </si>
  <si>
    <r>
      <t xml:space="preserve">  związane z funkcjonowaniem organów JST</t>
    </r>
    <r>
      <rPr>
        <vertAlign val="superscript"/>
        <sz val="10"/>
        <color theme="1"/>
        <rFont val="Arial"/>
        <family val="2"/>
        <charset val="238"/>
      </rPr>
      <t>5)</t>
    </r>
  </si>
  <si>
    <r>
      <t>Inne przychody niezwiązane z zaciągnięciem długu</t>
    </r>
    <r>
      <rPr>
        <b/>
        <vertAlign val="superscript"/>
        <sz val="10"/>
        <color theme="1"/>
        <rFont val="Arial"/>
        <family val="2"/>
        <charset val="238"/>
      </rPr>
      <t>7)</t>
    </r>
  </si>
  <si>
    <r>
      <t>Wydatki majątkowe</t>
    </r>
    <r>
      <rPr>
        <b/>
        <vertAlign val="superscript"/>
        <sz val="10"/>
        <color theme="1"/>
        <rFont val="Arial"/>
        <family val="2"/>
        <charset val="238"/>
      </rPr>
      <t>8)</t>
    </r>
    <r>
      <rPr>
        <b/>
        <sz val="10"/>
        <color theme="1"/>
        <rFont val="Arial"/>
        <family val="2"/>
        <charset val="238"/>
      </rPr>
      <t>, w tym:</t>
    </r>
  </si>
  <si>
    <r>
      <t>Przychody (kredyty, pożyczki, emisje obligacji)</t>
    </r>
    <r>
      <rPr>
        <b/>
        <vertAlign val="superscript"/>
        <sz val="10"/>
        <color theme="1"/>
        <rFont val="Arial"/>
        <family val="2"/>
        <charset val="238"/>
      </rPr>
      <t>9)</t>
    </r>
  </si>
  <si>
    <r>
      <t>Wynik finansowy budżetu (9-10+11)</t>
    </r>
    <r>
      <rPr>
        <b/>
        <vertAlign val="superscript"/>
        <sz val="10"/>
        <color theme="1"/>
        <rFont val="Arial"/>
        <family val="2"/>
        <charset val="238"/>
      </rPr>
      <t>10)</t>
    </r>
  </si>
  <si>
    <r>
      <t>Kwota długu</t>
    </r>
    <r>
      <rPr>
        <b/>
        <vertAlign val="superscript"/>
        <sz val="10"/>
        <color theme="1"/>
        <rFont val="Arial"/>
        <family val="2"/>
        <charset val="238"/>
      </rPr>
      <t>11)</t>
    </r>
    <r>
      <rPr>
        <b/>
        <sz val="10"/>
        <color theme="1"/>
        <rFont val="Arial"/>
        <family val="2"/>
        <charset val="238"/>
      </rPr>
      <t>, w tym:</t>
    </r>
  </si>
  <si>
    <r>
      <t xml:space="preserve">  łączna kwota wyłączeń z art. 243 ust. 3 pkt 1 ufp oraz
  z art. 170 ust. 3 sufp</t>
    </r>
    <r>
      <rPr>
        <vertAlign val="superscript"/>
        <sz val="10"/>
        <color theme="1"/>
        <rFont val="Arial"/>
        <family val="2"/>
        <charset val="238"/>
      </rPr>
      <t>12)</t>
    </r>
  </si>
  <si>
    <r>
      <t>Kwota zobowiązań związku współtworzonego przez jst przypadających do spłaty w danym roku budżetowym podlegające doliczeniu zgodnie z art. 244 ufp</t>
    </r>
    <r>
      <rPr>
        <b/>
        <vertAlign val="superscript"/>
        <sz val="10"/>
        <color theme="1"/>
        <rFont val="Arial"/>
        <family val="2"/>
        <charset val="238"/>
      </rPr>
      <t>13)</t>
    </r>
  </si>
  <si>
    <r>
      <t>Planowana łączna kwota spłaty zobowiązań</t>
    </r>
    <r>
      <rPr>
        <b/>
        <vertAlign val="superscript"/>
        <sz val="10"/>
        <color theme="1"/>
        <rFont val="Arial"/>
        <family val="2"/>
        <charset val="238"/>
      </rPr>
      <t>14)</t>
    </r>
  </si>
  <si>
    <r>
      <t xml:space="preserve">  maksymalny dopuszczalny wskaźnik spłaty z art. 243 ufp</t>
    </r>
    <r>
      <rPr>
        <vertAlign val="superscript"/>
        <sz val="10"/>
        <color theme="1"/>
        <rFont val="Arial"/>
        <family val="2"/>
        <charset val="238"/>
      </rPr>
      <t>15)</t>
    </r>
  </si>
  <si>
    <r>
      <t xml:space="preserve">Spełnienie wskaźnika spłaty z art. 243 ufp po uwzględnieniu art. 244 ufp </t>
    </r>
    <r>
      <rPr>
        <b/>
        <vertAlign val="superscript"/>
        <sz val="10"/>
        <color theme="1"/>
        <rFont val="Arial"/>
        <family val="2"/>
        <charset val="238"/>
      </rPr>
      <t>16)</t>
    </r>
  </si>
  <si>
    <t>d )</t>
  </si>
  <si>
    <r>
      <t xml:space="preserve">  wydatki bieżące objęte limitem art. 226 ust. 4 ufp</t>
    </r>
    <r>
      <rPr>
        <vertAlign val="superscript"/>
        <sz val="10"/>
        <color theme="1"/>
        <rFont val="Arial"/>
        <family val="2"/>
        <charset val="238"/>
      </rPr>
      <t>6)</t>
    </r>
  </si>
  <si>
    <r>
      <t>Wydatki bieżące</t>
    </r>
    <r>
      <rPr>
        <b/>
        <vertAlign val="superscript"/>
        <sz val="10"/>
        <color theme="1"/>
        <rFont val="Arial"/>
        <family val="2"/>
        <charset val="238"/>
      </rPr>
      <t>3)</t>
    </r>
    <r>
      <rPr>
        <b/>
        <sz val="10"/>
        <color theme="1"/>
        <rFont val="Arial"/>
        <family val="2"/>
        <charset val="238"/>
      </rPr>
      <t xml:space="preserve"> (bez odsetek i prowizji od: kredytów i pożyczek oraz wyemitowanych papierów wartościowych),
w tym:</t>
    </r>
  </si>
  <si>
    <t xml:space="preserve"> -  nadwyżka budżetowa z lat ubiegłych plus wolne środki, 
    zgodnie z art. 217 ufp, angażowane na pokrycie 
    deficytu budżetu roku bieżącego</t>
  </si>
  <si>
    <t>Środki do dyspozycji (3+4+5) na  (7+8+9)</t>
  </si>
  <si>
    <r>
      <t>Planowana łączna kwota spłaty zobowiązań /dochody ogółem -max 15% z art. 169 sufp</t>
    </r>
    <r>
      <rPr>
        <b/>
        <vertAlign val="superscript"/>
        <sz val="10"/>
        <rFont val="Arial"/>
        <family val="2"/>
        <charset val="238"/>
      </rPr>
      <t>17)</t>
    </r>
  </si>
  <si>
    <r>
      <t>Zadłużenie/dochody ogółem (13 –13a):1) - max 60% z art. 170 sufp</t>
    </r>
    <r>
      <rPr>
        <b/>
        <vertAlign val="superscript"/>
        <sz val="10"/>
        <rFont val="Arial"/>
        <family val="2"/>
        <charset val="238"/>
      </rPr>
      <t>18)</t>
    </r>
  </si>
  <si>
    <r>
      <t>Wieloletnia prognoza finansowa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
 Gminy Kołbaskowo 
na lata 2011 - 2022</t>
    </r>
  </si>
  <si>
    <t xml:space="preserve">Zgodny z art. 243/
</t>
  </si>
  <si>
    <t>Załącznik Nr 1
do uchwały Nr  IV/25/2011                                                                                                                                                                                                                             Rady Gminy Kołbaskowo
z dnia 24 .01.2011 r.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</si>
</sst>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"/>
  </numFmts>
  <fonts count="14">
    <font>
      <sz val="11"/>
      <color theme="1"/>
      <name val="Czcionka tekstu podstawowego"/>
      <family val="2"/>
      <charset val="238"/>
    </font>
    <font>
      <vertAlign val="superscript"/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0" xfId="0" applyNumberFormat="1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9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3" fontId="9" fillId="2" borderId="1" xfId="0" applyNumberFormat="1" applyFont="1" applyFill="1" applyBorder="1" applyAlignment="1">
      <alignment vertical="top" wrapText="1"/>
    </xf>
    <xf numFmtId="3" fontId="9" fillId="3" borderId="1" xfId="0" applyNumberFormat="1" applyFont="1" applyFill="1" applyBorder="1" applyAlignment="1">
      <alignment vertical="top" wrapText="1"/>
    </xf>
    <xf numFmtId="3" fontId="9" fillId="0" borderId="0" xfId="0" applyNumberFormat="1" applyFont="1" applyAlignment="1">
      <alignment vertical="top" wrapText="1"/>
    </xf>
    <xf numFmtId="3" fontId="9" fillId="0" borderId="1" xfId="0" applyNumberFormat="1" applyFont="1" applyBorder="1" applyAlignment="1">
      <alignment horizontal="right" wrapText="1"/>
    </xf>
    <xf numFmtId="0" fontId="13" fillId="0" borderId="0" xfId="0" applyFont="1"/>
    <xf numFmtId="0" fontId="13" fillId="0" borderId="0" xfId="0" applyFont="1" applyAlignment="1">
      <alignment horizontal="center"/>
    </xf>
    <xf numFmtId="3" fontId="9" fillId="3" borderId="1" xfId="0" applyNumberFormat="1" applyFont="1" applyFill="1" applyBorder="1" applyAlignment="1">
      <alignment wrapText="1"/>
    </xf>
    <xf numFmtId="4" fontId="9" fillId="3" borderId="1" xfId="0" applyNumberFormat="1" applyFont="1" applyFill="1" applyBorder="1" applyAlignment="1">
      <alignment wrapText="1"/>
    </xf>
    <xf numFmtId="0" fontId="7" fillId="3" borderId="3" xfId="0" applyFont="1" applyFill="1" applyBorder="1" applyAlignment="1">
      <alignment vertical="top" wrapText="1"/>
    </xf>
    <xf numFmtId="3" fontId="9" fillId="3" borderId="3" xfId="0" applyNumberFormat="1" applyFont="1" applyFill="1" applyBorder="1" applyAlignment="1">
      <alignment vertical="top" wrapText="1"/>
    </xf>
    <xf numFmtId="0" fontId="11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top" wrapText="1"/>
    </xf>
    <xf numFmtId="3" fontId="7" fillId="3" borderId="1" xfId="0" applyNumberFormat="1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vertical="top" wrapText="1"/>
    </xf>
    <xf numFmtId="1" fontId="9" fillId="0" borderId="1" xfId="0" applyNumberFormat="1" applyFont="1" applyBorder="1" applyAlignment="1">
      <alignment horizontal="right" wrapText="1"/>
    </xf>
    <xf numFmtId="3" fontId="9" fillId="0" borderId="1" xfId="0" applyNumberFormat="1" applyFont="1" applyBorder="1" applyAlignment="1">
      <alignment vertical="center" wrapText="1"/>
    </xf>
    <xf numFmtId="3" fontId="9" fillId="3" borderId="1" xfId="0" applyNumberFormat="1" applyFont="1" applyFill="1" applyBorder="1" applyAlignment="1">
      <alignment horizont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top" wrapText="1"/>
    </xf>
    <xf numFmtId="165" fontId="9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1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2">
    <cellStyle name="Normalny" xfId="0" builtinId="0"/>
    <cellStyle name="Normalny_Prognoza i kredyty-tabele 2003" xfId="1"/>
  </cellStyles>
  <dxfs count="0"/>
  <tableStyles count="0" defaultTableStyle="TableStyleMedium9" defaultPivotStyle="PivotStyleLight16"/>
  <colors>
    <mruColors>
      <color rgb="FFFF5A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topLeftCell="A14" zoomScaleNormal="100" workbookViewId="0">
      <selection activeCell="C18" sqref="C18"/>
    </sheetView>
  </sheetViews>
  <sheetFormatPr defaultRowHeight="14.25"/>
  <cols>
    <col min="1" max="1" width="5.5" style="1" customWidth="1"/>
    <col min="2" max="2" width="46.875" customWidth="1"/>
    <col min="3" max="3" width="13.125" customWidth="1"/>
    <col min="4" max="4" width="13.875" customWidth="1"/>
    <col min="5" max="5" width="14.375" customWidth="1"/>
    <col min="6" max="6" width="14.5" customWidth="1"/>
    <col min="7" max="7" width="14.125" customWidth="1"/>
    <col min="8" max="8" width="14.375" customWidth="1"/>
    <col min="9" max="9" width="13.75" customWidth="1"/>
    <col min="10" max="10" width="13.5" customWidth="1"/>
    <col min="11" max="11" width="13.75" customWidth="1"/>
    <col min="12" max="12" width="13.5" customWidth="1"/>
    <col min="13" max="13" width="13.75" customWidth="1"/>
    <col min="14" max="14" width="13.25" customWidth="1"/>
  </cols>
  <sheetData>
    <row r="1" spans="1:14" ht="7.5" customHeight="1"/>
    <row r="2" spans="1:14" ht="48" customHeight="1">
      <c r="A2" s="51" t="s">
        <v>47</v>
      </c>
      <c r="B2" s="51"/>
      <c r="C2" s="49"/>
      <c r="D2" s="49"/>
      <c r="M2" s="49" t="s">
        <v>76</v>
      </c>
      <c r="N2" s="49"/>
    </row>
    <row r="3" spans="1:14" ht="76.5" customHeight="1">
      <c r="A3" s="50" t="s">
        <v>74</v>
      </c>
      <c r="B3" s="50"/>
      <c r="C3" s="50"/>
      <c r="D3" s="50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idden="1">
      <c r="A4" s="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4" t="s">
        <v>46</v>
      </c>
      <c r="B5" s="4" t="s">
        <v>45</v>
      </c>
      <c r="C5" s="5" t="s">
        <v>48</v>
      </c>
      <c r="D5" s="4" t="s">
        <v>49</v>
      </c>
      <c r="E5" s="4" t="s">
        <v>50</v>
      </c>
      <c r="F5" s="5" t="s">
        <v>51</v>
      </c>
      <c r="G5" s="4">
        <v>2015</v>
      </c>
      <c r="H5" s="5">
        <v>2016</v>
      </c>
      <c r="I5" s="4">
        <v>2017</v>
      </c>
      <c r="J5" s="4">
        <v>2018</v>
      </c>
      <c r="K5" s="4">
        <v>2019</v>
      </c>
      <c r="L5" s="4">
        <v>2020</v>
      </c>
      <c r="M5" s="4">
        <v>2021</v>
      </c>
      <c r="N5" s="4">
        <v>2022</v>
      </c>
    </row>
    <row r="6" spans="1:14" s="2" customFormat="1">
      <c r="A6" s="6" t="s">
        <v>36</v>
      </c>
      <c r="B6" s="7" t="s">
        <v>54</v>
      </c>
      <c r="C6" s="25">
        <f>SUM(C7:C8)</f>
        <v>43958271</v>
      </c>
      <c r="D6" s="25">
        <f t="shared" ref="D6:H6" si="0">SUM(D7:D8)</f>
        <v>44702485</v>
      </c>
      <c r="E6" s="25">
        <f t="shared" si="0"/>
        <v>40520736</v>
      </c>
      <c r="F6" s="25">
        <f t="shared" si="0"/>
        <v>33823510</v>
      </c>
      <c r="G6" s="25">
        <f t="shared" si="0"/>
        <v>32209751</v>
      </c>
      <c r="H6" s="25">
        <f t="shared" si="0"/>
        <v>32819845</v>
      </c>
      <c r="I6" s="25">
        <f t="shared" ref="I6:N6" si="1">SUM(I7:I8)</f>
        <v>33574563.434999995</v>
      </c>
      <c r="J6" s="25">
        <f t="shared" si="1"/>
        <v>34346640.394004993</v>
      </c>
      <c r="K6" s="25">
        <f t="shared" si="1"/>
        <v>35136475.123067103</v>
      </c>
      <c r="L6" s="25">
        <f t="shared" si="1"/>
        <v>35944476.050897643</v>
      </c>
      <c r="M6" s="25">
        <f t="shared" si="1"/>
        <v>36771061.000068285</v>
      </c>
      <c r="N6" s="25">
        <f t="shared" si="1"/>
        <v>37616657.403069854</v>
      </c>
    </row>
    <row r="7" spans="1:14" s="2" customFormat="1">
      <c r="A7" s="8" t="s">
        <v>18</v>
      </c>
      <c r="B7" s="9" t="s">
        <v>13</v>
      </c>
      <c r="C7" s="25">
        <v>30008702</v>
      </c>
      <c r="D7" s="25">
        <v>30519925</v>
      </c>
      <c r="E7" s="25">
        <v>31070964</v>
      </c>
      <c r="F7" s="25">
        <v>31631545</v>
      </c>
      <c r="G7" s="25">
        <v>32203751</v>
      </c>
      <c r="H7" s="25">
        <v>32813845</v>
      </c>
      <c r="I7" s="25">
        <f>H7*102.3%</f>
        <v>33568563.434999995</v>
      </c>
      <c r="J7" s="25">
        <f t="shared" ref="J7:N7" si="2">I7*102.3%</f>
        <v>34340640.394004993</v>
      </c>
      <c r="K7" s="25">
        <f t="shared" si="2"/>
        <v>35130475.123067103</v>
      </c>
      <c r="L7" s="25">
        <f t="shared" si="2"/>
        <v>35938476.050897643</v>
      </c>
      <c r="M7" s="25">
        <f t="shared" si="2"/>
        <v>36765061.000068285</v>
      </c>
      <c r="N7" s="25">
        <f t="shared" si="2"/>
        <v>37610657.403069854</v>
      </c>
    </row>
    <row r="8" spans="1:14" s="2" customFormat="1">
      <c r="A8" s="8" t="s">
        <v>19</v>
      </c>
      <c r="B8" s="10" t="s">
        <v>14</v>
      </c>
      <c r="C8" s="24">
        <v>13949569</v>
      </c>
      <c r="D8" s="24">
        <v>14182560</v>
      </c>
      <c r="E8" s="24">
        <v>9449772</v>
      </c>
      <c r="F8" s="24">
        <v>2191965</v>
      </c>
      <c r="G8" s="24">
        <v>6000</v>
      </c>
      <c r="H8" s="24">
        <v>6000</v>
      </c>
      <c r="I8" s="24">
        <v>6000</v>
      </c>
      <c r="J8" s="24">
        <v>6000</v>
      </c>
      <c r="K8" s="24">
        <v>6000</v>
      </c>
      <c r="L8" s="24">
        <v>6000</v>
      </c>
      <c r="M8" s="24">
        <v>6000</v>
      </c>
      <c r="N8" s="24">
        <v>6000</v>
      </c>
    </row>
    <row r="9" spans="1:14" s="2" customFormat="1">
      <c r="A9" s="8"/>
      <c r="B9" s="10" t="s">
        <v>52</v>
      </c>
      <c r="C9" s="25">
        <v>6000000</v>
      </c>
      <c r="D9" s="25">
        <v>5076000</v>
      </c>
      <c r="E9" s="25">
        <v>2457772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</row>
    <row r="10" spans="1:14" s="2" customFormat="1" ht="51" customHeight="1">
      <c r="A10" s="6" t="s">
        <v>37</v>
      </c>
      <c r="B10" s="7" t="s">
        <v>69</v>
      </c>
      <c r="C10" s="44">
        <v>27047551</v>
      </c>
      <c r="D10" s="44">
        <f>C10*102.3%</f>
        <v>27669644.672999997</v>
      </c>
      <c r="E10" s="44">
        <f>D10*102.3%</f>
        <v>28306046.500478994</v>
      </c>
      <c r="F10" s="44">
        <f>E10*102.3%</f>
        <v>28957085.569990009</v>
      </c>
      <c r="G10" s="44">
        <f>F10*102.3%</f>
        <v>29623098.538099777</v>
      </c>
      <c r="H10" s="44">
        <f t="shared" ref="H10:N10" si="3">G10*102.3%</f>
        <v>30304429.804476067</v>
      </c>
      <c r="I10" s="44">
        <f t="shared" si="3"/>
        <v>31001431.689979013</v>
      </c>
      <c r="J10" s="44">
        <f t="shared" si="3"/>
        <v>31714464.618848529</v>
      </c>
      <c r="K10" s="44">
        <f t="shared" si="3"/>
        <v>32443897.305082042</v>
      </c>
      <c r="L10" s="44">
        <f t="shared" si="3"/>
        <v>33190106.943098925</v>
      </c>
      <c r="M10" s="44">
        <f t="shared" si="3"/>
        <v>33953479.402790196</v>
      </c>
      <c r="N10" s="44">
        <f t="shared" si="3"/>
        <v>34734409.429054365</v>
      </c>
    </row>
    <row r="11" spans="1:14" s="2" customFormat="1">
      <c r="A11" s="8" t="s">
        <v>18</v>
      </c>
      <c r="B11" s="10" t="s">
        <v>55</v>
      </c>
      <c r="C11" s="24">
        <v>11778449</v>
      </c>
      <c r="D11" s="24">
        <f>C11*102.3%</f>
        <v>12049353.327</v>
      </c>
      <c r="E11" s="24">
        <f t="shared" ref="E11:N11" si="4">D11*102.3%</f>
        <v>12326488.453520998</v>
      </c>
      <c r="F11" s="24">
        <f t="shared" si="4"/>
        <v>12609997.68795198</v>
      </c>
      <c r="G11" s="24">
        <f t="shared" si="4"/>
        <v>12900027.634774875</v>
      </c>
      <c r="H11" s="24">
        <f t="shared" si="4"/>
        <v>13196728.270374697</v>
      </c>
      <c r="I11" s="24">
        <f t="shared" si="4"/>
        <v>13500253.020593314</v>
      </c>
      <c r="J11" s="24">
        <f t="shared" si="4"/>
        <v>13810758.840066958</v>
      </c>
      <c r="K11" s="24">
        <f t="shared" si="4"/>
        <v>14128406.293388497</v>
      </c>
      <c r="L11" s="24">
        <f t="shared" si="4"/>
        <v>14453359.638136432</v>
      </c>
      <c r="M11" s="24">
        <f t="shared" si="4"/>
        <v>14785786.909813568</v>
      </c>
      <c r="N11" s="24">
        <f t="shared" si="4"/>
        <v>15125860.00873928</v>
      </c>
    </row>
    <row r="12" spans="1:14" s="2" customFormat="1">
      <c r="A12" s="8" t="s">
        <v>19</v>
      </c>
      <c r="B12" s="10" t="s">
        <v>56</v>
      </c>
      <c r="C12" s="24">
        <v>3021010</v>
      </c>
      <c r="D12" s="24">
        <f>C12*102.3%</f>
        <v>3090493.2299999995</v>
      </c>
      <c r="E12" s="24">
        <f t="shared" ref="E12:N12" si="5">D12*102.3%</f>
        <v>3161574.5742899994</v>
      </c>
      <c r="F12" s="24">
        <f t="shared" si="5"/>
        <v>3234290.7894986691</v>
      </c>
      <c r="G12" s="24">
        <f t="shared" si="5"/>
        <v>3308679.4776571384</v>
      </c>
      <c r="H12" s="24">
        <f t="shared" si="5"/>
        <v>3384779.1056432524</v>
      </c>
      <c r="I12" s="24">
        <f t="shared" si="5"/>
        <v>3462629.0250730468</v>
      </c>
      <c r="J12" s="24">
        <f t="shared" si="5"/>
        <v>3542269.4926497266</v>
      </c>
      <c r="K12" s="24">
        <f t="shared" si="5"/>
        <v>3623741.69098067</v>
      </c>
      <c r="L12" s="24">
        <f t="shared" si="5"/>
        <v>3707087.7498732251</v>
      </c>
      <c r="M12" s="24">
        <f t="shared" si="5"/>
        <v>3792350.7681203089</v>
      </c>
      <c r="N12" s="24">
        <f t="shared" si="5"/>
        <v>3879574.8357870756</v>
      </c>
    </row>
    <row r="13" spans="1:14" s="2" customFormat="1">
      <c r="A13" s="8" t="s">
        <v>20</v>
      </c>
      <c r="B13" s="10" t="s">
        <v>15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/>
      <c r="K13" s="25">
        <v>0</v>
      </c>
      <c r="L13" s="25">
        <v>0</v>
      </c>
      <c r="M13" s="25">
        <v>0</v>
      </c>
      <c r="N13" s="25">
        <v>0</v>
      </c>
    </row>
    <row r="14" spans="1:14" s="2" customFormat="1" ht="25.5">
      <c r="A14" s="8"/>
      <c r="B14" s="10" t="s">
        <v>53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</row>
    <row r="15" spans="1:14" s="2" customFormat="1">
      <c r="A15" s="8" t="s">
        <v>67</v>
      </c>
      <c r="B15" s="10" t="s">
        <v>68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</row>
    <row r="16" spans="1:14" s="2" customFormat="1" ht="25.5">
      <c r="A16" s="6" t="s">
        <v>38</v>
      </c>
      <c r="B16" s="20" t="s">
        <v>0</v>
      </c>
      <c r="C16" s="31">
        <f>C6-C10</f>
        <v>16910720</v>
      </c>
      <c r="D16" s="31">
        <f t="shared" ref="D16:H16" si="6">D6-D10</f>
        <v>17032840.327000003</v>
      </c>
      <c r="E16" s="31">
        <f t="shared" si="6"/>
        <v>12214689.499521006</v>
      </c>
      <c r="F16" s="31">
        <f t="shared" si="6"/>
        <v>4866424.4300099909</v>
      </c>
      <c r="G16" s="31">
        <f t="shared" si="6"/>
        <v>2586652.461900223</v>
      </c>
      <c r="H16" s="32">
        <f t="shared" si="6"/>
        <v>2515415.1955239326</v>
      </c>
      <c r="I16" s="31">
        <f t="shared" ref="I16:N16" si="7">I6-I10</f>
        <v>2573131.7450209819</v>
      </c>
      <c r="J16" s="31">
        <f t="shared" si="7"/>
        <v>2632175.7751564644</v>
      </c>
      <c r="K16" s="31">
        <f t="shared" si="7"/>
        <v>2692577.8179850616</v>
      </c>
      <c r="L16" s="31">
        <f t="shared" si="7"/>
        <v>2754369.1077987179</v>
      </c>
      <c r="M16" s="31">
        <f t="shared" si="7"/>
        <v>2817581.5972780883</v>
      </c>
      <c r="N16" s="31">
        <f t="shared" si="7"/>
        <v>2882247.9740154892</v>
      </c>
    </row>
    <row r="17" spans="1:14" s="2" customFormat="1" ht="25.5">
      <c r="A17" s="6" t="s">
        <v>39</v>
      </c>
      <c r="B17" s="20" t="s">
        <v>1</v>
      </c>
      <c r="C17" s="41">
        <v>12168801</v>
      </c>
      <c r="D17" s="31">
        <f t="shared" ref="D17:N17" si="8">D18</f>
        <v>3305723</v>
      </c>
      <c r="E17" s="42">
        <f t="shared" si="8"/>
        <v>0</v>
      </c>
      <c r="F17" s="42">
        <f t="shared" si="8"/>
        <v>0</v>
      </c>
      <c r="G17" s="42">
        <f t="shared" si="8"/>
        <v>0</v>
      </c>
      <c r="H17" s="42">
        <f t="shared" si="8"/>
        <v>0</v>
      </c>
      <c r="I17" s="42">
        <f t="shared" si="8"/>
        <v>0</v>
      </c>
      <c r="J17" s="42">
        <f t="shared" si="8"/>
        <v>0</v>
      </c>
      <c r="K17" s="42">
        <f t="shared" si="8"/>
        <v>0</v>
      </c>
      <c r="L17" s="42">
        <f t="shared" si="8"/>
        <v>0</v>
      </c>
      <c r="M17" s="42">
        <f t="shared" si="8"/>
        <v>0</v>
      </c>
      <c r="N17" s="42">
        <f t="shared" si="8"/>
        <v>0</v>
      </c>
    </row>
    <row r="18" spans="1:14" s="2" customFormat="1" ht="38.25">
      <c r="A18" s="8"/>
      <c r="B18" s="10" t="s">
        <v>70</v>
      </c>
      <c r="C18" s="41">
        <v>8863078</v>
      </c>
      <c r="D18" s="41">
        <v>3305723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</row>
    <row r="19" spans="1:14" s="2" customFormat="1" ht="15" thickBot="1">
      <c r="A19" s="6" t="s">
        <v>34</v>
      </c>
      <c r="B19" s="33" t="s">
        <v>57</v>
      </c>
      <c r="C19" s="34">
        <v>0</v>
      </c>
      <c r="D19" s="34">
        <v>0</v>
      </c>
      <c r="E19" s="34">
        <v>0</v>
      </c>
      <c r="F19" s="3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</row>
    <row r="20" spans="1:14" s="2" customFormat="1" ht="30" customHeight="1" thickBot="1">
      <c r="A20" s="19" t="s">
        <v>35</v>
      </c>
      <c r="B20" s="35" t="s">
        <v>71</v>
      </c>
      <c r="C20" s="36">
        <f>C16+C17+C19</f>
        <v>29079521</v>
      </c>
      <c r="D20" s="36">
        <f t="shared" ref="D20:H20" si="9">D16+D17+D19</f>
        <v>20338563.327000003</v>
      </c>
      <c r="E20" s="36">
        <f t="shared" si="9"/>
        <v>12214689.499521006</v>
      </c>
      <c r="F20" s="36">
        <f t="shared" si="9"/>
        <v>4866424.4300099909</v>
      </c>
      <c r="G20" s="36">
        <f t="shared" si="9"/>
        <v>2586652.461900223</v>
      </c>
      <c r="H20" s="36">
        <f t="shared" si="9"/>
        <v>2515415.1955239326</v>
      </c>
      <c r="I20" s="36">
        <f t="shared" ref="I20:N20" si="10">I16+I17+I19</f>
        <v>2573131.7450209819</v>
      </c>
      <c r="J20" s="36">
        <f t="shared" si="10"/>
        <v>2632175.7751564644</v>
      </c>
      <c r="K20" s="36">
        <f t="shared" si="10"/>
        <v>2692577.8179850616</v>
      </c>
      <c r="L20" s="36">
        <f t="shared" si="10"/>
        <v>2754369.1077987179</v>
      </c>
      <c r="M20" s="36">
        <f t="shared" si="10"/>
        <v>2817581.5972780883</v>
      </c>
      <c r="N20" s="36">
        <f t="shared" si="10"/>
        <v>2882247.9740154892</v>
      </c>
    </row>
    <row r="21" spans="1:14" s="2" customFormat="1">
      <c r="A21" s="6" t="s">
        <v>40</v>
      </c>
      <c r="B21" s="37" t="s">
        <v>2</v>
      </c>
      <c r="C21" s="25">
        <f>SUM(C22:C23)</f>
        <v>0</v>
      </c>
      <c r="D21" s="25">
        <f t="shared" ref="D21:H21" si="11">SUM(D22:D23)</f>
        <v>681450</v>
      </c>
      <c r="E21" s="25">
        <f t="shared" si="11"/>
        <v>1270150</v>
      </c>
      <c r="F21" s="25">
        <f t="shared" si="11"/>
        <v>1211350</v>
      </c>
      <c r="G21" s="25">
        <f t="shared" si="11"/>
        <v>1152550</v>
      </c>
      <c r="H21" s="25">
        <f t="shared" si="11"/>
        <v>1093750</v>
      </c>
      <c r="I21" s="25">
        <f t="shared" ref="I21:N21" si="12">SUM(I22:I23)</f>
        <v>1027510</v>
      </c>
      <c r="J21" s="25">
        <f t="shared" si="12"/>
        <v>969760</v>
      </c>
      <c r="K21" s="25">
        <f t="shared" si="12"/>
        <v>917350</v>
      </c>
      <c r="L21" s="25">
        <f t="shared" si="12"/>
        <v>858550</v>
      </c>
      <c r="M21" s="25">
        <f t="shared" si="12"/>
        <v>799750</v>
      </c>
      <c r="N21" s="25">
        <f t="shared" si="12"/>
        <v>367500</v>
      </c>
    </row>
    <row r="22" spans="1:14" s="2" customFormat="1" ht="25.5">
      <c r="A22" s="8" t="s">
        <v>18</v>
      </c>
      <c r="B22" s="10" t="s">
        <v>43</v>
      </c>
      <c r="C22" s="25">
        <v>0</v>
      </c>
      <c r="D22" s="25">
        <v>385000</v>
      </c>
      <c r="E22" s="25">
        <v>735000</v>
      </c>
      <c r="F22" s="25">
        <v>735000</v>
      </c>
      <c r="G22" s="25">
        <v>735000</v>
      </c>
      <c r="H22" s="25">
        <v>735000</v>
      </c>
      <c r="I22" s="25">
        <v>735000</v>
      </c>
      <c r="J22" s="25">
        <v>735000</v>
      </c>
      <c r="K22" s="25">
        <v>735000</v>
      </c>
      <c r="L22" s="25">
        <v>735000</v>
      </c>
      <c r="M22" s="25">
        <v>735000</v>
      </c>
      <c r="N22" s="25">
        <v>350000</v>
      </c>
    </row>
    <row r="23" spans="1:14" s="2" customFormat="1">
      <c r="A23" s="8" t="s">
        <v>19</v>
      </c>
      <c r="B23" s="10" t="s">
        <v>16</v>
      </c>
      <c r="C23" s="25">
        <v>0</v>
      </c>
      <c r="D23" s="25">
        <v>296450</v>
      </c>
      <c r="E23" s="25">
        <v>535150</v>
      </c>
      <c r="F23" s="25">
        <v>476350</v>
      </c>
      <c r="G23" s="25">
        <v>417550</v>
      </c>
      <c r="H23" s="25">
        <v>358750</v>
      </c>
      <c r="I23" s="25">
        <v>292510</v>
      </c>
      <c r="J23" s="25">
        <v>234760</v>
      </c>
      <c r="K23" s="25">
        <v>182350</v>
      </c>
      <c r="L23" s="25">
        <v>123550</v>
      </c>
      <c r="M23" s="25">
        <v>64750</v>
      </c>
      <c r="N23" s="25">
        <v>17500</v>
      </c>
    </row>
    <row r="24" spans="1:14" s="2" customFormat="1">
      <c r="A24" s="6" t="s">
        <v>41</v>
      </c>
      <c r="B24" s="20" t="s">
        <v>3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s="2" customFormat="1">
      <c r="A25" s="6" t="s">
        <v>42</v>
      </c>
      <c r="B25" s="20" t="s">
        <v>4</v>
      </c>
      <c r="C25" s="38">
        <f>C20-C21-C24</f>
        <v>29079521</v>
      </c>
      <c r="D25" s="38">
        <f t="shared" ref="D25:H25" si="13">D20-D21-D24</f>
        <v>19657113.327000003</v>
      </c>
      <c r="E25" s="38">
        <f t="shared" si="13"/>
        <v>10944539.499521006</v>
      </c>
      <c r="F25" s="38">
        <f t="shared" si="13"/>
        <v>3655074.4300099909</v>
      </c>
      <c r="G25" s="38">
        <f t="shared" si="13"/>
        <v>1434102.461900223</v>
      </c>
      <c r="H25" s="38">
        <f t="shared" si="13"/>
        <v>1421665.1955239326</v>
      </c>
      <c r="I25" s="38">
        <f t="shared" ref="I25:N25" si="14">I20-I21-I24</f>
        <v>1545621.7450209819</v>
      </c>
      <c r="J25" s="38">
        <f t="shared" si="14"/>
        <v>1662415.7751564644</v>
      </c>
      <c r="K25" s="38">
        <f t="shared" si="14"/>
        <v>1775227.8179850616</v>
      </c>
      <c r="L25" s="38">
        <f t="shared" si="14"/>
        <v>1895819.1077987179</v>
      </c>
      <c r="M25" s="38">
        <f t="shared" si="14"/>
        <v>2017831.5972780883</v>
      </c>
      <c r="N25" s="38">
        <f t="shared" si="14"/>
        <v>2514747.9740154892</v>
      </c>
    </row>
    <row r="26" spans="1:14" s="2" customFormat="1">
      <c r="A26" s="6" t="s">
        <v>21</v>
      </c>
      <c r="B26" s="20" t="s">
        <v>58</v>
      </c>
      <c r="C26" s="26">
        <v>25773798</v>
      </c>
      <c r="D26" s="26">
        <v>23507113</v>
      </c>
      <c r="E26" s="26">
        <v>14444539</v>
      </c>
      <c r="F26" s="26">
        <v>3655074</v>
      </c>
      <c r="G26" s="26">
        <v>1434102</v>
      </c>
      <c r="H26" s="26">
        <v>1421665</v>
      </c>
      <c r="I26" s="26">
        <v>1545622</v>
      </c>
      <c r="J26" s="26">
        <v>1662416</v>
      </c>
      <c r="K26" s="26">
        <v>1775228</v>
      </c>
      <c r="L26" s="26">
        <v>1895819</v>
      </c>
      <c r="M26" s="26">
        <v>2017832</v>
      </c>
      <c r="N26" s="26">
        <v>2514748</v>
      </c>
    </row>
    <row r="27" spans="1:14" s="2" customFormat="1">
      <c r="A27" s="8" t="s">
        <v>22</v>
      </c>
      <c r="B27" s="21" t="s">
        <v>17</v>
      </c>
      <c r="C27" s="26">
        <v>24500798</v>
      </c>
      <c r="D27" s="26">
        <v>21103612</v>
      </c>
      <c r="E27" s="26">
        <v>11289306</v>
      </c>
      <c r="F27" s="26">
        <v>3296000</v>
      </c>
      <c r="G27" s="26">
        <v>596000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</row>
    <row r="28" spans="1:14" s="2" customFormat="1">
      <c r="A28" s="6" t="s">
        <v>23</v>
      </c>
      <c r="B28" s="20" t="s">
        <v>59</v>
      </c>
      <c r="C28" s="25">
        <v>0</v>
      </c>
      <c r="D28" s="25">
        <v>3850000</v>
      </c>
      <c r="E28" s="25">
        <v>3500000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</row>
    <row r="29" spans="1:14" s="2" customFormat="1">
      <c r="A29" s="6" t="s">
        <v>24</v>
      </c>
      <c r="B29" s="7" t="s">
        <v>60</v>
      </c>
      <c r="C29" s="24">
        <f>C25-C26+C28</f>
        <v>3305723</v>
      </c>
      <c r="D29" s="24">
        <f t="shared" ref="D29:H29" si="15">D25-D26+D28</f>
        <v>0.32700000330805779</v>
      </c>
      <c r="E29" s="24">
        <f t="shared" si="15"/>
        <v>0.49952100589871407</v>
      </c>
      <c r="F29" s="24">
        <f t="shared" si="15"/>
        <v>0.43000999093055725</v>
      </c>
      <c r="G29" s="24">
        <f t="shared" si="15"/>
        <v>0.46190022304654121</v>
      </c>
      <c r="H29" s="24">
        <f t="shared" si="15"/>
        <v>0.1955239325761795</v>
      </c>
      <c r="I29" s="24">
        <f t="shared" ref="I29:N29" si="16">I25-I26+I28</f>
        <v>-0.25497901812195778</v>
      </c>
      <c r="J29" s="24">
        <f t="shared" si="16"/>
        <v>-0.22484353557229042</v>
      </c>
      <c r="K29" s="24">
        <f t="shared" si="16"/>
        <v>-0.18201493844389915</v>
      </c>
      <c r="L29" s="24">
        <f t="shared" si="16"/>
        <v>0.10779871791601181</v>
      </c>
      <c r="M29" s="24">
        <f t="shared" si="16"/>
        <v>-0.40272191166877747</v>
      </c>
      <c r="N29" s="24">
        <f t="shared" si="16"/>
        <v>-2.5984510779380798E-2</v>
      </c>
    </row>
    <row r="30" spans="1:14" s="2" customFormat="1">
      <c r="A30" s="11" t="s">
        <v>5</v>
      </c>
      <c r="B30" s="12" t="s">
        <v>5</v>
      </c>
      <c r="C30" s="27"/>
      <c r="D30" s="27"/>
      <c r="E30" s="27"/>
      <c r="F30" s="27"/>
      <c r="G30" s="27"/>
      <c r="H30" s="18"/>
      <c r="I30" s="27"/>
      <c r="J30" s="27"/>
      <c r="K30" s="27"/>
      <c r="L30" s="27"/>
      <c r="M30" s="27"/>
      <c r="N30" s="27"/>
    </row>
    <row r="31" spans="1:14" s="2" customFormat="1">
      <c r="A31" s="6" t="s">
        <v>25</v>
      </c>
      <c r="B31" s="7" t="s">
        <v>61</v>
      </c>
      <c r="C31" s="25">
        <v>0</v>
      </c>
      <c r="D31" s="25">
        <v>3465000</v>
      </c>
      <c r="E31" s="25">
        <v>6230000</v>
      </c>
      <c r="F31" s="25">
        <v>5495000</v>
      </c>
      <c r="G31" s="25">
        <v>4760000</v>
      </c>
      <c r="H31" s="17">
        <v>4025000</v>
      </c>
      <c r="I31" s="25">
        <v>3290000</v>
      </c>
      <c r="J31" s="25">
        <v>2555000</v>
      </c>
      <c r="K31" s="25">
        <v>1820000</v>
      </c>
      <c r="L31" s="25">
        <v>1085000</v>
      </c>
      <c r="M31" s="25">
        <v>350000</v>
      </c>
      <c r="N31" s="25">
        <v>0</v>
      </c>
    </row>
    <row r="32" spans="1:14" s="2" customFormat="1" ht="27">
      <c r="A32" s="8" t="s">
        <v>18</v>
      </c>
      <c r="B32" s="10" t="s">
        <v>62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</row>
    <row r="33" spans="1:14" s="2" customFormat="1" ht="25.5">
      <c r="A33" s="8" t="s">
        <v>19</v>
      </c>
      <c r="B33" s="10" t="s">
        <v>44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</row>
    <row r="34" spans="1:14" s="2" customFormat="1" ht="39.75">
      <c r="A34" s="6" t="s">
        <v>6</v>
      </c>
      <c r="B34" s="7" t="s">
        <v>63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</row>
    <row r="35" spans="1:14" s="2" customFormat="1">
      <c r="A35" s="6" t="s">
        <v>7</v>
      </c>
      <c r="B35" s="7" t="s">
        <v>64</v>
      </c>
      <c r="C35" s="25">
        <v>0</v>
      </c>
      <c r="D35" s="25">
        <v>0</v>
      </c>
      <c r="E35" s="25">
        <v>0</v>
      </c>
      <c r="F35" s="39">
        <f>SUM(F21/F6)</f>
        <v>3.5813846640990243E-2</v>
      </c>
      <c r="G35" s="39">
        <f t="shared" ref="G35:N35" si="17">SUM(G21/G6)</f>
        <v>3.5782642343307774E-2</v>
      </c>
      <c r="H35" s="39">
        <f t="shared" si="17"/>
        <v>3.3325873415916502E-2</v>
      </c>
      <c r="I35" s="39">
        <f t="shared" si="17"/>
        <v>3.0603823099271229E-2</v>
      </c>
      <c r="J35" s="39">
        <f t="shared" si="17"/>
        <v>2.8234493646990464E-2</v>
      </c>
      <c r="K35" s="39">
        <f t="shared" si="17"/>
        <v>2.610819659020832E-2</v>
      </c>
      <c r="L35" s="39">
        <f t="shared" si="17"/>
        <v>2.3885450403680578E-2</v>
      </c>
      <c r="M35" s="39">
        <f t="shared" si="17"/>
        <v>2.1749440409090041E-2</v>
      </c>
      <c r="N35" s="39">
        <f t="shared" si="17"/>
        <v>9.7696080771389523E-3</v>
      </c>
    </row>
    <row r="36" spans="1:14" s="2" customFormat="1" ht="18.75" customHeight="1">
      <c r="A36" s="8" t="s">
        <v>18</v>
      </c>
      <c r="B36" s="10" t="s">
        <v>65</v>
      </c>
      <c r="C36" s="25">
        <v>0</v>
      </c>
      <c r="D36" s="25">
        <v>0</v>
      </c>
      <c r="E36" s="25">
        <v>0</v>
      </c>
      <c r="F36" s="39">
        <f>1/3*((C7+C9-C40)/C6+(D7+D9-D40)/D6+(E7+E9-E40)/E6)</f>
        <v>0.16340619044512017</v>
      </c>
      <c r="G36" s="39">
        <f t="shared" ref="G36:N36" si="18">1/3*((D7+D9-D40)/D6+(E7+E9-E40)/E6+(F7+F9-F40)/F6)</f>
        <v>0.11711677831289193</v>
      </c>
      <c r="H36" s="39">
        <f t="shared" si="18"/>
        <v>8.2608955107175891E-2</v>
      </c>
      <c r="I36" s="39">
        <f t="shared" si="18"/>
        <v>6.5891264087738113E-2</v>
      </c>
      <c r="J36" s="39">
        <f t="shared" si="18"/>
        <v>6.6811511942117888E-2</v>
      </c>
      <c r="K36" s="39">
        <f t="shared" si="18"/>
        <v>6.7634559434747235E-2</v>
      </c>
      <c r="L36" s="39">
        <f t="shared" si="18"/>
        <v>6.9548574318963274E-2</v>
      </c>
      <c r="M36" s="39">
        <f t="shared" si="18"/>
        <v>7.1307209497834007E-2</v>
      </c>
      <c r="N36" s="39">
        <f t="shared" si="18"/>
        <v>7.2998878150239227E-2</v>
      </c>
    </row>
    <row r="37" spans="1:14" s="2" customFormat="1" ht="40.5" customHeight="1">
      <c r="A37" s="6" t="s">
        <v>26</v>
      </c>
      <c r="B37" s="7" t="s">
        <v>66</v>
      </c>
      <c r="C37" s="25" t="s">
        <v>75</v>
      </c>
      <c r="D37" s="25" t="s">
        <v>75</v>
      </c>
      <c r="E37" s="25" t="s">
        <v>75</v>
      </c>
      <c r="F37" s="25" t="s">
        <v>75</v>
      </c>
      <c r="G37" s="25" t="s">
        <v>75</v>
      </c>
      <c r="H37" s="17" t="s">
        <v>75</v>
      </c>
      <c r="I37" s="25" t="s">
        <v>75</v>
      </c>
      <c r="J37" s="25" t="s">
        <v>75</v>
      </c>
      <c r="K37" s="25" t="s">
        <v>75</v>
      </c>
      <c r="L37" s="25" t="s">
        <v>75</v>
      </c>
      <c r="M37" s="25" t="s">
        <v>75</v>
      </c>
      <c r="N37" s="25" t="s">
        <v>75</v>
      </c>
    </row>
    <row r="38" spans="1:14" s="2" customFormat="1" ht="27">
      <c r="A38" s="6" t="s">
        <v>27</v>
      </c>
      <c r="B38" s="23" t="s">
        <v>72</v>
      </c>
      <c r="C38" s="40">
        <f>C21/C6*100</f>
        <v>0</v>
      </c>
      <c r="D38" s="46">
        <f>D21/D6*100</f>
        <v>1.5244118979067942</v>
      </c>
      <c r="E38" s="46">
        <f>E21/E6*100</f>
        <v>3.1345679407205238</v>
      </c>
      <c r="F38" s="40">
        <v>0</v>
      </c>
      <c r="G38" s="28">
        <f t="shared" ref="G38" si="19">G35/G6-15%</f>
        <v>-0.14999999888907423</v>
      </c>
      <c r="H38" s="22">
        <v>0</v>
      </c>
      <c r="I38" s="28">
        <f t="shared" ref="I38:N38" si="20">I35/I6-15%</f>
        <v>-0.14999999908848188</v>
      </c>
      <c r="J38" s="28">
        <f t="shared" si="20"/>
        <v>-0.1499999991779547</v>
      </c>
      <c r="K38" s="28">
        <f t="shared" si="20"/>
        <v>-0.1499999992569489</v>
      </c>
      <c r="L38" s="28">
        <f t="shared" si="20"/>
        <v>-0.14999999933549038</v>
      </c>
      <c r="M38" s="28">
        <f t="shared" si="20"/>
        <v>-0.14999999940851746</v>
      </c>
      <c r="N38" s="28">
        <f t="shared" si="20"/>
        <v>-0.14999999974028505</v>
      </c>
    </row>
    <row r="39" spans="1:14" s="2" customFormat="1" ht="27">
      <c r="A39" s="6" t="s">
        <v>28</v>
      </c>
      <c r="B39" s="23" t="s">
        <v>73</v>
      </c>
      <c r="C39" s="40">
        <f>C31/C6*100</f>
        <v>0</v>
      </c>
      <c r="D39" s="46">
        <f>D31/D6*100</f>
        <v>7.7512469385091238</v>
      </c>
      <c r="E39" s="46">
        <f>E31/E6*100</f>
        <v>15.374844129188572</v>
      </c>
      <c r="F39" s="40">
        <v>0</v>
      </c>
      <c r="G39" s="28">
        <f t="shared" ref="G39" si="21">(G31-G32)/G6-60%</f>
        <v>-0.45221866508685521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s="2" customFormat="1">
      <c r="A40" s="6" t="s">
        <v>29</v>
      </c>
      <c r="B40" s="7" t="s">
        <v>8</v>
      </c>
      <c r="C40" s="24">
        <f>C10+C23</f>
        <v>27047551</v>
      </c>
      <c r="D40" s="24">
        <f t="shared" ref="D40:H40" si="22">D10+D23</f>
        <v>27966094.672999997</v>
      </c>
      <c r="E40" s="24">
        <f t="shared" si="22"/>
        <v>28841196.500478994</v>
      </c>
      <c r="F40" s="24">
        <f t="shared" si="22"/>
        <v>29433435.569990009</v>
      </c>
      <c r="G40" s="24">
        <f t="shared" si="22"/>
        <v>30040648.538099777</v>
      </c>
      <c r="H40" s="24">
        <f t="shared" si="22"/>
        <v>30663179.804476067</v>
      </c>
      <c r="I40" s="24">
        <f t="shared" ref="I40:N40" si="23">I10+I23</f>
        <v>31293941.689979013</v>
      </c>
      <c r="J40" s="24">
        <f t="shared" si="23"/>
        <v>31949224.618848529</v>
      </c>
      <c r="K40" s="24">
        <f t="shared" si="23"/>
        <v>32626247.305082042</v>
      </c>
      <c r="L40" s="24">
        <f t="shared" si="23"/>
        <v>33313656.943098925</v>
      </c>
      <c r="M40" s="24">
        <f t="shared" si="23"/>
        <v>34018229.402790196</v>
      </c>
      <c r="N40" s="24">
        <f t="shared" si="23"/>
        <v>34751909.429054365</v>
      </c>
    </row>
    <row r="41" spans="1:14" s="2" customFormat="1">
      <c r="A41" s="6" t="s">
        <v>30</v>
      </c>
      <c r="B41" s="7" t="s">
        <v>9</v>
      </c>
      <c r="C41" s="24">
        <f>C26+C40</f>
        <v>52821349</v>
      </c>
      <c r="D41" s="24">
        <f t="shared" ref="D41:H41" si="24">D26+D40</f>
        <v>51473207.672999993</v>
      </c>
      <c r="E41" s="24">
        <f t="shared" si="24"/>
        <v>43285735.500478998</v>
      </c>
      <c r="F41" s="24">
        <f t="shared" si="24"/>
        <v>33088509.569990009</v>
      </c>
      <c r="G41" s="24">
        <f t="shared" si="24"/>
        <v>31474750.538099777</v>
      </c>
      <c r="H41" s="24">
        <f t="shared" si="24"/>
        <v>32084844.804476067</v>
      </c>
      <c r="I41" s="24">
        <f t="shared" ref="I41:N41" si="25">I26+I40</f>
        <v>32839563.689979013</v>
      </c>
      <c r="J41" s="24">
        <f t="shared" si="25"/>
        <v>33611640.618848532</v>
      </c>
      <c r="K41" s="24">
        <f t="shared" si="25"/>
        <v>34401475.305082038</v>
      </c>
      <c r="L41" s="24">
        <f t="shared" si="25"/>
        <v>35209475.943098925</v>
      </c>
      <c r="M41" s="24">
        <f t="shared" si="25"/>
        <v>36036061.402790196</v>
      </c>
      <c r="N41" s="24">
        <f t="shared" si="25"/>
        <v>37266657.429054365</v>
      </c>
    </row>
    <row r="42" spans="1:14" s="2" customFormat="1">
      <c r="A42" s="6" t="s">
        <v>31</v>
      </c>
      <c r="B42" s="7" t="s">
        <v>10</v>
      </c>
      <c r="C42" s="24">
        <f>C6-C41</f>
        <v>-8863078</v>
      </c>
      <c r="D42" s="24">
        <f t="shared" ref="D42:H42" si="26">D6-D41</f>
        <v>-6770722.672999993</v>
      </c>
      <c r="E42" s="24">
        <f t="shared" si="26"/>
        <v>-2764999.5004789978</v>
      </c>
      <c r="F42" s="24">
        <f t="shared" si="26"/>
        <v>735000.43000999093</v>
      </c>
      <c r="G42" s="24">
        <f t="shared" si="26"/>
        <v>735000.46190022305</v>
      </c>
      <c r="H42" s="24">
        <f t="shared" si="26"/>
        <v>735000.19552393258</v>
      </c>
      <c r="I42" s="24">
        <f t="shared" ref="I42:M42" si="27">I6-I41</f>
        <v>734999.74502098188</v>
      </c>
      <c r="J42" s="24">
        <f t="shared" si="27"/>
        <v>734999.7751564607</v>
      </c>
      <c r="K42" s="24">
        <f t="shared" si="27"/>
        <v>734999.81798506528</v>
      </c>
      <c r="L42" s="24">
        <f t="shared" si="27"/>
        <v>735000.10779871792</v>
      </c>
      <c r="M42" s="24">
        <f t="shared" si="27"/>
        <v>734999.59727808833</v>
      </c>
      <c r="N42" s="24">
        <v>350000</v>
      </c>
    </row>
    <row r="43" spans="1:14" s="2" customFormat="1">
      <c r="A43" s="6" t="s">
        <v>32</v>
      </c>
      <c r="B43" s="7" t="s">
        <v>11</v>
      </c>
      <c r="C43" s="24">
        <v>12168801</v>
      </c>
      <c r="D43" s="24">
        <f>D18+D28</f>
        <v>7155723</v>
      </c>
      <c r="E43" s="24">
        <f t="shared" ref="E43:H43" si="28">E28</f>
        <v>3500000</v>
      </c>
      <c r="F43" s="24">
        <f t="shared" si="28"/>
        <v>0</v>
      </c>
      <c r="G43" s="24">
        <f t="shared" si="28"/>
        <v>0</v>
      </c>
      <c r="H43" s="24">
        <f t="shared" si="28"/>
        <v>0</v>
      </c>
      <c r="I43" s="24">
        <f t="shared" ref="I43:N43" si="29">I28</f>
        <v>0</v>
      </c>
      <c r="J43" s="24">
        <f t="shared" si="29"/>
        <v>0</v>
      </c>
      <c r="K43" s="24">
        <f t="shared" si="29"/>
        <v>0</v>
      </c>
      <c r="L43" s="24">
        <f t="shared" si="29"/>
        <v>0</v>
      </c>
      <c r="M43" s="24">
        <f t="shared" si="29"/>
        <v>0</v>
      </c>
      <c r="N43" s="24">
        <f t="shared" si="29"/>
        <v>0</v>
      </c>
    </row>
    <row r="44" spans="1:14" s="2" customFormat="1">
      <c r="A44" s="6" t="s">
        <v>33</v>
      </c>
      <c r="B44" s="7" t="s">
        <v>12</v>
      </c>
      <c r="C44" s="24">
        <f>C22+C24</f>
        <v>0</v>
      </c>
      <c r="D44" s="24">
        <f t="shared" ref="D44:H44" si="30">D22+D24</f>
        <v>385000</v>
      </c>
      <c r="E44" s="24">
        <f t="shared" si="30"/>
        <v>735000</v>
      </c>
      <c r="F44" s="24">
        <f t="shared" si="30"/>
        <v>735000</v>
      </c>
      <c r="G44" s="24">
        <f t="shared" si="30"/>
        <v>735000</v>
      </c>
      <c r="H44" s="24">
        <f t="shared" si="30"/>
        <v>735000</v>
      </c>
      <c r="I44" s="24">
        <f t="shared" ref="I44:M44" si="31">I22+I24</f>
        <v>735000</v>
      </c>
      <c r="J44" s="24">
        <f t="shared" si="31"/>
        <v>735000</v>
      </c>
      <c r="K44" s="24">
        <f t="shared" si="31"/>
        <v>735000</v>
      </c>
      <c r="L44" s="24">
        <f t="shared" si="31"/>
        <v>735000</v>
      </c>
      <c r="M44" s="24">
        <f t="shared" si="31"/>
        <v>735000</v>
      </c>
      <c r="N44" s="24">
        <v>350000</v>
      </c>
    </row>
    <row r="46" spans="1:14" s="2" customFormat="1" ht="42.75" customHeight="1">
      <c r="A46" s="13"/>
      <c r="B46" s="48"/>
      <c r="C46" s="48"/>
      <c r="D46" s="48"/>
      <c r="E46" s="48"/>
      <c r="F46" s="48"/>
      <c r="G46" s="48"/>
      <c r="H46" s="48"/>
    </row>
    <row r="47" spans="1:14" s="2" customFormat="1" ht="16.5">
      <c r="A47" s="13"/>
      <c r="B47" s="48"/>
      <c r="C47" s="48"/>
      <c r="D47" s="48"/>
      <c r="E47" s="48"/>
      <c r="F47" s="48"/>
      <c r="G47" s="48"/>
      <c r="H47" s="48"/>
    </row>
    <row r="48" spans="1:14" s="2" customFormat="1" ht="15.75" customHeight="1">
      <c r="A48" s="13"/>
      <c r="B48" s="48"/>
      <c r="C48" s="48"/>
      <c r="D48" s="48"/>
      <c r="E48" s="48"/>
      <c r="F48" s="48"/>
      <c r="G48" s="48"/>
      <c r="H48" s="48"/>
    </row>
    <row r="49" spans="1:8" s="2" customFormat="1" ht="16.5">
      <c r="A49" s="13"/>
      <c r="B49" s="48"/>
      <c r="C49" s="48"/>
      <c r="D49" s="48"/>
      <c r="E49" s="48"/>
      <c r="F49" s="48"/>
      <c r="G49" s="48"/>
      <c r="H49" s="48"/>
    </row>
    <row r="50" spans="1:8" s="2" customFormat="1" ht="16.5">
      <c r="A50" s="13"/>
      <c r="B50" s="48"/>
      <c r="C50" s="48"/>
      <c r="D50" s="48"/>
      <c r="E50" s="48"/>
      <c r="F50" s="48"/>
      <c r="G50" s="48"/>
      <c r="H50" s="48"/>
    </row>
    <row r="51" spans="1:8" s="2" customFormat="1" ht="16.5">
      <c r="A51" s="13"/>
      <c r="B51" s="48"/>
      <c r="C51" s="48"/>
      <c r="D51" s="48"/>
      <c r="E51" s="48"/>
      <c r="F51" s="48"/>
      <c r="G51" s="48"/>
      <c r="H51" s="48"/>
    </row>
    <row r="52" spans="1:8" s="2" customFormat="1" ht="16.5">
      <c r="A52" s="13"/>
      <c r="B52" s="48"/>
      <c r="C52" s="48"/>
      <c r="D52" s="48"/>
      <c r="E52" s="48"/>
      <c r="F52" s="48"/>
      <c r="G52" s="48"/>
      <c r="H52" s="48"/>
    </row>
    <row r="53" spans="1:8" s="2" customFormat="1" ht="16.5">
      <c r="A53" s="13"/>
      <c r="B53" s="48"/>
      <c r="C53" s="48"/>
      <c r="D53" s="48"/>
      <c r="E53" s="48"/>
      <c r="F53" s="48"/>
      <c r="G53" s="48"/>
      <c r="H53" s="48"/>
    </row>
    <row r="54" spans="1:8" s="2" customFormat="1" ht="16.5">
      <c r="A54" s="13"/>
      <c r="B54" s="48"/>
      <c r="C54" s="48"/>
      <c r="D54" s="48"/>
      <c r="E54" s="48"/>
      <c r="F54" s="48"/>
      <c r="G54" s="48"/>
      <c r="H54" s="48"/>
    </row>
    <row r="55" spans="1:8" s="2" customFormat="1" ht="31.5" customHeight="1">
      <c r="A55" s="13"/>
      <c r="B55" s="48"/>
      <c r="C55" s="48"/>
      <c r="D55" s="48"/>
      <c r="E55" s="48"/>
      <c r="F55" s="48"/>
      <c r="G55" s="48"/>
      <c r="H55" s="48"/>
    </row>
    <row r="56" spans="1:8" s="2" customFormat="1" ht="43.5" customHeight="1">
      <c r="A56" s="13"/>
      <c r="B56" s="48"/>
      <c r="C56" s="48"/>
      <c r="D56" s="48"/>
      <c r="E56" s="48"/>
      <c r="F56" s="48"/>
      <c r="G56" s="48"/>
      <c r="H56" s="48"/>
    </row>
    <row r="57" spans="1:8" s="2" customFormat="1" ht="16.5">
      <c r="A57" s="13"/>
      <c r="B57" s="48"/>
      <c r="C57" s="48"/>
      <c r="D57" s="48"/>
      <c r="E57" s="48"/>
      <c r="F57" s="48"/>
      <c r="G57" s="48"/>
      <c r="H57" s="48"/>
    </row>
    <row r="58" spans="1:8" s="2" customFormat="1" ht="16.5">
      <c r="A58" s="13"/>
      <c r="B58" s="48"/>
      <c r="C58" s="48"/>
      <c r="D58" s="48"/>
      <c r="E58" s="48"/>
      <c r="F58" s="48"/>
      <c r="G58" s="48"/>
      <c r="H58" s="48"/>
    </row>
    <row r="59" spans="1:8" s="2" customFormat="1" ht="16.5">
      <c r="A59" s="13"/>
      <c r="B59" s="48"/>
      <c r="C59" s="48"/>
      <c r="D59" s="48"/>
      <c r="E59" s="48"/>
      <c r="F59" s="48"/>
      <c r="G59" s="48"/>
      <c r="H59" s="48"/>
    </row>
    <row r="60" spans="1:8" s="2" customFormat="1" ht="16.5">
      <c r="A60" s="13"/>
      <c r="B60" s="48"/>
      <c r="C60" s="48"/>
      <c r="D60" s="48"/>
      <c r="E60" s="48"/>
      <c r="F60" s="48"/>
      <c r="G60" s="48"/>
      <c r="H60" s="48"/>
    </row>
    <row r="61" spans="1:8" s="2" customFormat="1" ht="28.5" customHeight="1">
      <c r="A61" s="13"/>
      <c r="B61" s="48"/>
      <c r="C61" s="48"/>
      <c r="D61" s="48"/>
      <c r="E61" s="48"/>
      <c r="F61" s="48"/>
      <c r="G61" s="48"/>
      <c r="H61" s="48"/>
    </row>
    <row r="62" spans="1:8" s="2" customFormat="1" ht="16.5">
      <c r="A62" s="13"/>
      <c r="B62" s="48"/>
      <c r="C62" s="48"/>
      <c r="D62" s="48"/>
      <c r="E62" s="48"/>
      <c r="F62" s="48"/>
      <c r="G62" s="48"/>
      <c r="H62" s="48"/>
    </row>
    <row r="63" spans="1:8" s="2" customFormat="1" ht="16.5">
      <c r="A63" s="13"/>
      <c r="B63" s="48"/>
      <c r="C63" s="48"/>
      <c r="D63" s="48"/>
      <c r="E63" s="48"/>
      <c r="F63" s="48"/>
      <c r="G63" s="48"/>
      <c r="H63" s="48"/>
    </row>
    <row r="64" spans="1:8" s="2" customFormat="1">
      <c r="A64" s="14"/>
      <c r="B64" s="15"/>
      <c r="C64" s="16"/>
      <c r="D64" s="16"/>
      <c r="E64" s="16"/>
      <c r="F64" s="16"/>
      <c r="G64" s="16"/>
      <c r="H64" s="16"/>
    </row>
    <row r="65" spans="1:8" s="2" customFormat="1" ht="26.25" customHeight="1">
      <c r="A65" s="48"/>
      <c r="B65" s="48"/>
      <c r="C65" s="48"/>
      <c r="D65" s="48"/>
      <c r="E65" s="48"/>
      <c r="F65" s="48"/>
      <c r="G65" s="48"/>
      <c r="H65" s="48"/>
    </row>
    <row r="66" spans="1:8">
      <c r="A66" s="47"/>
      <c r="B66" s="47"/>
      <c r="C66" s="47"/>
      <c r="D66" s="47"/>
      <c r="E66" s="47"/>
      <c r="F66" s="47"/>
      <c r="G66" s="47"/>
      <c r="H66" s="47"/>
    </row>
    <row r="67" spans="1:8">
      <c r="B67" s="3"/>
    </row>
    <row r="68" spans="1:8">
      <c r="B68" s="3"/>
    </row>
  </sheetData>
  <mergeCells count="24">
    <mergeCell ref="B51:H51"/>
    <mergeCell ref="B52:H52"/>
    <mergeCell ref="C2:D2"/>
    <mergeCell ref="A3:D3"/>
    <mergeCell ref="M2:N2"/>
    <mergeCell ref="B48:H48"/>
    <mergeCell ref="B49:H49"/>
    <mergeCell ref="A2:B2"/>
    <mergeCell ref="B46:H46"/>
    <mergeCell ref="B47:H47"/>
    <mergeCell ref="B50:H50"/>
    <mergeCell ref="B53:H53"/>
    <mergeCell ref="B54:H54"/>
    <mergeCell ref="B55:H55"/>
    <mergeCell ref="B56:H56"/>
    <mergeCell ref="B57:H57"/>
    <mergeCell ref="A66:H66"/>
    <mergeCell ref="A65:H65"/>
    <mergeCell ref="B58:H58"/>
    <mergeCell ref="B59:H59"/>
    <mergeCell ref="B60:H60"/>
    <mergeCell ref="B61:H61"/>
    <mergeCell ref="B62:H62"/>
    <mergeCell ref="B63:H63"/>
  </mergeCells>
  <pageMargins left="0" right="0" top="0.74803149606299213" bottom="0.74803149606299213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WPF-2011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2011-02-09T09:02:36Z</cp:lastPrinted>
  <dcterms:created xsi:type="dcterms:W3CDTF">2010-10-07T05:45:12Z</dcterms:created>
  <dcterms:modified xsi:type="dcterms:W3CDTF">2011-02-09T10:52:25Z</dcterms:modified>
</cp:coreProperties>
</file>