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320" windowHeight="8730" firstSheet="8" activeTab="12"/>
  </bookViews>
  <sheets>
    <sheet name="Tab.nr 2" sheetId="2" r:id="rId1"/>
    <sheet name="Tab.nr 3" sheetId="3" r:id="rId2"/>
    <sheet name="Tab.nr 4" sheetId="14" r:id="rId3"/>
    <sheet name="Tab.nr 5" sheetId="24" r:id="rId4"/>
    <sheet name="Tab. nr 7" sheetId="27" r:id="rId5"/>
    <sheet name="Tab.nr 6" sheetId="20" r:id="rId6"/>
    <sheet name="Tab.nr 8" sheetId="19" r:id="rId7"/>
    <sheet name="Tab.nr 9" sheetId="9" r:id="rId8"/>
    <sheet name="Tab nr 10" sheetId="26" r:id="rId9"/>
    <sheet name="Tab.nr 11" sheetId="11" r:id="rId10"/>
    <sheet name="zał. nr 13" sheetId="13" r:id="rId11"/>
    <sheet name="Tab. Nr 12" sheetId="28" r:id="rId12"/>
    <sheet name="Tab.nr 15" sheetId="31" r:id="rId13"/>
    <sheet name="Tab. nr 14" sheetId="25" r:id="rId14"/>
  </sheets>
  <definedNames>
    <definedName name="_xlnm.Print_Area" localSheetId="13">'Tab. nr 14'!$A$1:$F$11</definedName>
    <definedName name="_xlnm.Print_Area" localSheetId="9">'Tab.nr 11'!$A$1:$G$11</definedName>
    <definedName name="_xlnm.Print_Area" localSheetId="1">'Tab.nr 3'!$A$1:$E$13</definedName>
    <definedName name="_xlnm.Print_Area" localSheetId="2">'Tab.nr 4'!$A$1:$M$18</definedName>
    <definedName name="_xlnm.Print_Area" localSheetId="3">'Tab.nr 5'!$A$1:$M$18</definedName>
    <definedName name="_xlnm.Print_Area" localSheetId="5">'Tab.nr 6'!$A$1:$G$26</definedName>
    <definedName name="_xlnm.Print_Area" localSheetId="6">'Tab.nr 8'!$A$1:$I$21</definedName>
    <definedName name="_xlnm.Print_Area" localSheetId="7">'Tab.nr 9'!$A$1:$G$7</definedName>
    <definedName name="_xlnm.Print_Area" localSheetId="10">'zał. nr 13'!$A$1:$G$16</definedName>
  </definedNames>
  <calcPr calcId="125725"/>
</workbook>
</file>

<file path=xl/calcChain.xml><?xml version="1.0" encoding="utf-8"?>
<calcChain xmlns="http://schemas.openxmlformats.org/spreadsheetml/2006/main">
  <c r="H18" i="19"/>
  <c r="H17"/>
  <c r="H15"/>
  <c r="H12"/>
  <c r="H11"/>
  <c r="H14"/>
  <c r="H20"/>
  <c r="H19" s="1"/>
  <c r="H16"/>
  <c r="H10"/>
  <c r="H13" l="1"/>
  <c r="C13"/>
  <c r="C21" s="1"/>
  <c r="H21"/>
  <c r="G21"/>
  <c r="G19"/>
  <c r="G16"/>
  <c r="G13"/>
  <c r="G8" i="11"/>
  <c r="P98" i="2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G77" l="1"/>
  <c r="D16" i="24" l="1"/>
  <c r="F97" i="2" l="1"/>
  <c r="F96"/>
  <c r="F95"/>
  <c r="F93"/>
  <c r="F92"/>
  <c r="F91"/>
  <c r="F90"/>
  <c r="F88"/>
  <c r="F87"/>
  <c r="F86"/>
  <c r="F85"/>
  <c r="H85" s="1"/>
  <c r="F84"/>
  <c r="F83"/>
  <c r="F82"/>
  <c r="F80"/>
  <c r="F78"/>
  <c r="F76"/>
  <c r="F75"/>
  <c r="F74"/>
  <c r="F73"/>
  <c r="F72"/>
  <c r="F71"/>
  <c r="F70"/>
  <c r="F69"/>
  <c r="F68"/>
  <c r="F67"/>
  <c r="F65"/>
  <c r="F64"/>
  <c r="F63"/>
  <c r="F62"/>
  <c r="F60"/>
  <c r="F59"/>
  <c r="F58"/>
  <c r="F57"/>
  <c r="F56"/>
  <c r="F55"/>
  <c r="F54"/>
  <c r="F53"/>
  <c r="F52"/>
  <c r="F51"/>
  <c r="F49"/>
  <c r="F47"/>
  <c r="F45"/>
  <c r="F44"/>
  <c r="F43"/>
  <c r="F42"/>
  <c r="F41"/>
  <c r="F40"/>
  <c r="F38"/>
  <c r="F36"/>
  <c r="F35"/>
  <c r="F34"/>
  <c r="F33"/>
  <c r="F32"/>
  <c r="F30"/>
  <c r="F29"/>
  <c r="F28"/>
  <c r="F26"/>
  <c r="F25"/>
  <c r="F23"/>
  <c r="F21"/>
  <c r="F20"/>
  <c r="F19"/>
  <c r="F18"/>
  <c r="H18" s="1"/>
  <c r="F17"/>
  <c r="F15"/>
  <c r="F13"/>
  <c r="F12"/>
  <c r="F11"/>
  <c r="F10"/>
  <c r="E9"/>
  <c r="E14"/>
  <c r="E16"/>
  <c r="E22"/>
  <c r="E24"/>
  <c r="E27"/>
  <c r="E31"/>
  <c r="E37"/>
  <c r="E39"/>
  <c r="E46"/>
  <c r="E48"/>
  <c r="E50"/>
  <c r="E61"/>
  <c r="E66"/>
  <c r="E77"/>
  <c r="E79"/>
  <c r="E81"/>
  <c r="E89"/>
  <c r="E94"/>
  <c r="I11" i="27"/>
  <c r="F11"/>
  <c r="D11"/>
  <c r="F8" i="28"/>
  <c r="I15" i="24"/>
  <c r="I13"/>
  <c r="I12"/>
  <c r="I14"/>
  <c r="G14"/>
  <c r="G13"/>
  <c r="G12"/>
  <c r="F16"/>
  <c r="G15"/>
  <c r="I14" i="14"/>
  <c r="I13"/>
  <c r="I11"/>
  <c r="I10"/>
  <c r="I12"/>
  <c r="G13"/>
  <c r="G11"/>
  <c r="G10"/>
  <c r="G9"/>
  <c r="I9" s="1"/>
  <c r="G12"/>
  <c r="F15"/>
  <c r="D15"/>
  <c r="M15"/>
  <c r="L15"/>
  <c r="K15"/>
  <c r="J15"/>
  <c r="H15"/>
  <c r="G15"/>
  <c r="E15"/>
  <c r="C15"/>
  <c r="E98" i="2" l="1"/>
  <c r="N23"/>
  <c r="N97"/>
  <c r="O9"/>
  <c r="G25" i="31"/>
  <c r="H6" i="28"/>
  <c r="H8" s="1"/>
  <c r="G7" i="11"/>
  <c r="G6"/>
  <c r="H15" i="26"/>
  <c r="H14"/>
  <c r="H13"/>
  <c r="H12"/>
  <c r="H11"/>
  <c r="G6" i="9"/>
  <c r="G7" s="1"/>
  <c r="G24" i="20"/>
  <c r="G23"/>
  <c r="G22"/>
  <c r="G21"/>
  <c r="G20"/>
  <c r="G19"/>
  <c r="G18"/>
  <c r="G17"/>
  <c r="G16"/>
  <c r="G15"/>
  <c r="G14"/>
  <c r="G13"/>
  <c r="G12"/>
  <c r="G11"/>
  <c r="G10"/>
  <c r="G9"/>
  <c r="G8"/>
  <c r="G7"/>
  <c r="G16" i="13"/>
  <c r="G15"/>
  <c r="G14"/>
  <c r="G13"/>
  <c r="G12"/>
  <c r="G11"/>
  <c r="G10"/>
  <c r="G9"/>
  <c r="G8"/>
  <c r="G7"/>
  <c r="G6"/>
  <c r="G8" i="28"/>
  <c r="F9" i="25"/>
  <c r="F16" i="13"/>
  <c r="F9" i="11"/>
  <c r="G15" i="26"/>
  <c r="F7" i="9"/>
  <c r="E19" i="19"/>
  <c r="E16"/>
  <c r="E13"/>
  <c r="G10"/>
  <c r="E10"/>
  <c r="E21" s="1"/>
  <c r="F25" i="20"/>
  <c r="G25" s="1"/>
  <c r="H74" i="31"/>
  <c r="H73"/>
  <c r="H72"/>
  <c r="H71"/>
  <c r="H70"/>
  <c r="H69"/>
  <c r="H67"/>
  <c r="H66"/>
  <c r="H65"/>
  <c r="H64"/>
  <c r="H63"/>
  <c r="H62"/>
  <c r="H60"/>
  <c r="H59"/>
  <c r="H58"/>
  <c r="H57"/>
  <c r="H56"/>
  <c r="H55"/>
  <c r="H54"/>
  <c r="H44"/>
  <c r="H34"/>
  <c r="H33"/>
  <c r="H32"/>
  <c r="H30"/>
  <c r="H28"/>
  <c r="H26"/>
  <c r="H24"/>
  <c r="H23"/>
  <c r="H22"/>
  <c r="H21"/>
  <c r="H20"/>
  <c r="H17"/>
  <c r="H16"/>
  <c r="H15"/>
  <c r="H14"/>
  <c r="H13"/>
  <c r="H12"/>
  <c r="H11"/>
  <c r="H75"/>
  <c r="H68"/>
  <c r="H53"/>
  <c r="H43"/>
  <c r="H35"/>
  <c r="H31"/>
  <c r="H27"/>
  <c r="H25"/>
  <c r="H10"/>
  <c r="F25"/>
  <c r="E25"/>
  <c r="E43"/>
  <c r="D11" i="3"/>
  <c r="D7"/>
  <c r="F31" i="31"/>
  <c r="F19"/>
  <c r="H19" s="1"/>
  <c r="G75"/>
  <c r="F75"/>
  <c r="F10"/>
  <c r="F68"/>
  <c r="F53"/>
  <c r="F43"/>
  <c r="F35"/>
  <c r="F27"/>
  <c r="E75"/>
  <c r="M16" i="24"/>
  <c r="L16"/>
  <c r="K16"/>
  <c r="J16"/>
  <c r="I16"/>
  <c r="H16"/>
  <c r="G16"/>
  <c r="C16"/>
  <c r="E9" i="25"/>
  <c r="E16" i="24"/>
  <c r="E11" i="3"/>
  <c r="G68" i="31"/>
  <c r="E68"/>
  <c r="G53"/>
  <c r="E53"/>
  <c r="G43"/>
  <c r="G35"/>
  <c r="E35"/>
  <c r="G31"/>
  <c r="E31"/>
  <c r="G27"/>
  <c r="E27"/>
  <c r="G19"/>
  <c r="E19"/>
  <c r="G10"/>
  <c r="E10"/>
  <c r="O14" i="2"/>
  <c r="H19"/>
  <c r="E7" i="3"/>
  <c r="G78" i="31" l="1"/>
  <c r="F78"/>
  <c r="H78" s="1"/>
  <c r="E78"/>
  <c r="O37" i="2"/>
  <c r="N11"/>
  <c r="N20"/>
  <c r="N21"/>
  <c r="N25"/>
  <c r="N26"/>
  <c r="N34"/>
  <c r="N42"/>
  <c r="N43"/>
  <c r="N44"/>
  <c r="N51"/>
  <c r="N54"/>
  <c r="N55"/>
  <c r="N59"/>
  <c r="N74"/>
  <c r="N82"/>
  <c r="N84"/>
  <c r="N86"/>
  <c r="N87"/>
  <c r="N88"/>
  <c r="N90"/>
  <c r="N37"/>
  <c r="M37"/>
  <c r="L37"/>
  <c r="K37"/>
  <c r="J37"/>
  <c r="I37"/>
  <c r="D37"/>
  <c r="H68"/>
  <c r="H54"/>
  <c r="H44"/>
  <c r="M22"/>
  <c r="K11" i="27"/>
  <c r="J11"/>
  <c r="H11"/>
  <c r="G11"/>
  <c r="E11"/>
  <c r="C11"/>
  <c r="E9" i="11"/>
  <c r="G9" s="1"/>
  <c r="F21" i="19"/>
  <c r="D21"/>
  <c r="F16"/>
  <c r="D16"/>
  <c r="F19"/>
  <c r="D19"/>
  <c r="F13"/>
  <c r="D13"/>
  <c r="F10"/>
  <c r="D10"/>
  <c r="F15" i="26"/>
  <c r="D12" i="20" l="1"/>
  <c r="O66" i="2"/>
  <c r="N66"/>
  <c r="M66"/>
  <c r="L66"/>
  <c r="K66"/>
  <c r="J66"/>
  <c r="I66"/>
  <c r="G66"/>
  <c r="D66"/>
  <c r="H67"/>
  <c r="E16" i="13"/>
  <c r="I21" i="19"/>
  <c r="D24" i="20" l="1"/>
  <c r="D23"/>
  <c r="D22"/>
  <c r="D21"/>
  <c r="D20"/>
  <c r="D19"/>
  <c r="D18"/>
  <c r="D17"/>
  <c r="D16"/>
  <c r="D15"/>
  <c r="D14"/>
  <c r="D13"/>
  <c r="D11"/>
  <c r="D10"/>
  <c r="D9"/>
  <c r="D8"/>
  <c r="D25" s="1"/>
  <c r="D7"/>
  <c r="E25"/>
  <c r="G48" i="2"/>
  <c r="D48"/>
  <c r="I15" i="14" l="1"/>
  <c r="E7" i="9"/>
  <c r="O61" i="2"/>
  <c r="O16"/>
  <c r="O22"/>
  <c r="O24"/>
  <c r="O27"/>
  <c r="O31"/>
  <c r="O39"/>
  <c r="O46"/>
  <c r="O48"/>
  <c r="O50"/>
  <c r="O81"/>
  <c r="O89"/>
  <c r="O94"/>
  <c r="N39"/>
  <c r="O98" l="1"/>
  <c r="M48"/>
  <c r="H97"/>
  <c r="H96"/>
  <c r="H95"/>
  <c r="H93"/>
  <c r="H92"/>
  <c r="H91"/>
  <c r="H90"/>
  <c r="H88"/>
  <c r="H87"/>
  <c r="H86"/>
  <c r="H84"/>
  <c r="H83"/>
  <c r="H82"/>
  <c r="H80"/>
  <c r="H79" s="1"/>
  <c r="H78"/>
  <c r="H77" s="1"/>
  <c r="H76"/>
  <c r="H75"/>
  <c r="H74"/>
  <c r="H73"/>
  <c r="H72"/>
  <c r="H71"/>
  <c r="H70"/>
  <c r="H65"/>
  <c r="H64"/>
  <c r="H63"/>
  <c r="H62"/>
  <c r="H60"/>
  <c r="H59"/>
  <c r="H58"/>
  <c r="H57"/>
  <c r="H56"/>
  <c r="H55"/>
  <c r="H53"/>
  <c r="H52"/>
  <c r="H50" s="1"/>
  <c r="H51"/>
  <c r="H47"/>
  <c r="H46" s="1"/>
  <c r="H45"/>
  <c r="H43"/>
  <c r="H42"/>
  <c r="H41"/>
  <c r="H40"/>
  <c r="F37"/>
  <c r="H36"/>
  <c r="H35"/>
  <c r="H34"/>
  <c r="H33"/>
  <c r="H32"/>
  <c r="H30"/>
  <c r="H29"/>
  <c r="H28"/>
  <c r="H26"/>
  <c r="H25"/>
  <c r="H23"/>
  <c r="H21"/>
  <c r="H13"/>
  <c r="H12"/>
  <c r="H11"/>
  <c r="H10"/>
  <c r="H15"/>
  <c r="H17"/>
  <c r="H20"/>
  <c r="N94"/>
  <c r="M94"/>
  <c r="L94"/>
  <c r="K94"/>
  <c r="J94"/>
  <c r="D94"/>
  <c r="N89"/>
  <c r="M89"/>
  <c r="L89"/>
  <c r="K89"/>
  <c r="J89"/>
  <c r="G89"/>
  <c r="D89"/>
  <c r="N81"/>
  <c r="M81"/>
  <c r="L81"/>
  <c r="K81"/>
  <c r="J81"/>
  <c r="G81"/>
  <c r="D81"/>
  <c r="I79"/>
  <c r="N79"/>
  <c r="L79"/>
  <c r="K79"/>
  <c r="J79"/>
  <c r="F79"/>
  <c r="D79"/>
  <c r="I77"/>
  <c r="N77"/>
  <c r="M77"/>
  <c r="L77"/>
  <c r="K77"/>
  <c r="J77"/>
  <c r="F77"/>
  <c r="D77"/>
  <c r="I61"/>
  <c r="N61"/>
  <c r="M61"/>
  <c r="L61"/>
  <c r="K61"/>
  <c r="J61"/>
  <c r="D61"/>
  <c r="N50"/>
  <c r="M50"/>
  <c r="L50"/>
  <c r="K50"/>
  <c r="J50"/>
  <c r="D50"/>
  <c r="I48"/>
  <c r="N48"/>
  <c r="L48"/>
  <c r="K48"/>
  <c r="J48"/>
  <c r="I46"/>
  <c r="N46"/>
  <c r="M46"/>
  <c r="L46"/>
  <c r="K46"/>
  <c r="J46"/>
  <c r="G46"/>
  <c r="D46"/>
  <c r="M39"/>
  <c r="L39"/>
  <c r="K39"/>
  <c r="J39"/>
  <c r="G39"/>
  <c r="D39"/>
  <c r="G38"/>
  <c r="G37" s="1"/>
  <c r="N31"/>
  <c r="M31"/>
  <c r="L31"/>
  <c r="K31"/>
  <c r="J31"/>
  <c r="G31"/>
  <c r="F31"/>
  <c r="D31"/>
  <c r="N27"/>
  <c r="M27"/>
  <c r="L27"/>
  <c r="K27"/>
  <c r="J27"/>
  <c r="G27"/>
  <c r="D27"/>
  <c r="N24"/>
  <c r="M24"/>
  <c r="L24"/>
  <c r="K24"/>
  <c r="J24"/>
  <c r="F24"/>
  <c r="D24"/>
  <c r="I22"/>
  <c r="N22"/>
  <c r="L22"/>
  <c r="K22"/>
  <c r="J22"/>
  <c r="H22"/>
  <c r="F22"/>
  <c r="D22"/>
  <c r="M16"/>
  <c r="N16" s="1"/>
  <c r="L16"/>
  <c r="K16"/>
  <c r="J16"/>
  <c r="D16"/>
  <c r="I14"/>
  <c r="N14"/>
  <c r="L14"/>
  <c r="K14"/>
  <c r="J14"/>
  <c r="H14"/>
  <c r="G14"/>
  <c r="D14"/>
  <c r="N9"/>
  <c r="M9"/>
  <c r="L9"/>
  <c r="K9"/>
  <c r="J9"/>
  <c r="G9"/>
  <c r="D9"/>
  <c r="H16" l="1"/>
  <c r="H61"/>
  <c r="H94"/>
  <c r="N98"/>
  <c r="F81"/>
  <c r="J98"/>
  <c r="F46"/>
  <c r="H81"/>
  <c r="F39"/>
  <c r="H27"/>
  <c r="H31"/>
  <c r="F89"/>
  <c r="F9"/>
  <c r="F14"/>
  <c r="F27"/>
  <c r="F61"/>
  <c r="F50"/>
  <c r="H69"/>
  <c r="H66" s="1"/>
  <c r="F66"/>
  <c r="H89"/>
  <c r="F94"/>
  <c r="H24"/>
  <c r="F48"/>
  <c r="H49"/>
  <c r="H48" s="1"/>
  <c r="H9"/>
  <c r="F16"/>
  <c r="D98"/>
  <c r="H38"/>
  <c r="H37" s="1"/>
  <c r="L98"/>
  <c r="G94"/>
  <c r="I81"/>
  <c r="I94"/>
  <c r="K98"/>
  <c r="G61"/>
  <c r="G24"/>
  <c r="I89"/>
  <c r="G50"/>
  <c r="I31"/>
  <c r="I24"/>
  <c r="G22"/>
  <c r="M98"/>
  <c r="I16"/>
  <c r="I9"/>
  <c r="I27"/>
  <c r="I50"/>
  <c r="G16"/>
  <c r="G79"/>
  <c r="F98" l="1"/>
  <c r="G98"/>
  <c r="H39" l="1"/>
  <c r="H98" s="1"/>
  <c r="I39"/>
  <c r="I98" s="1"/>
</calcChain>
</file>

<file path=xl/sharedStrings.xml><?xml version="1.0" encoding="utf-8"?>
<sst xmlns="http://schemas.openxmlformats.org/spreadsheetml/2006/main" count="537" uniqueCount="293">
  <si>
    <t>w złotych</t>
  </si>
  <si>
    <t>Dział</t>
  </si>
  <si>
    <t>z tego:</t>
  </si>
  <si>
    <t>Ogółem:</t>
  </si>
  <si>
    <t>Rozdział</t>
  </si>
  <si>
    <t>Nazwa</t>
  </si>
  <si>
    <t>Wydatki bieżące</t>
  </si>
  <si>
    <t>w tym:</t>
  </si>
  <si>
    <t>Wydatki majątkowe</t>
  </si>
  <si>
    <t>Lp.</t>
  </si>
  <si>
    <t>Treść</t>
  </si>
  <si>
    <t>Klasyfikacja
§</t>
  </si>
  <si>
    <t>Przychody ogółem:</t>
  </si>
  <si>
    <t>1.</t>
  </si>
  <si>
    <t>2.</t>
  </si>
  <si>
    <t>3.</t>
  </si>
  <si>
    <t>6.</t>
  </si>
  <si>
    <t>Nadwyżka budżetu z lat ubiegłych</t>
  </si>
  <si>
    <t>§ 957</t>
  </si>
  <si>
    <t>Wyszczególnienie</t>
  </si>
  <si>
    <t>Stan środków obrotowych na początek roku</t>
  </si>
  <si>
    <t>Ogółem</t>
  </si>
  <si>
    <t>Nazwa instytucji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</si>
  <si>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</si>
  <si>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>Nazwa zadania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</si>
  <si>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</si>
  <si>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</si>
  <si>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</si>
  <si>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</si>
  <si>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Pozostałe wydatki</t>
  </si>
  <si>
    <t>Jednostka pomocnicza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</si>
  <si>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</si>
  <si>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</si>
  <si>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</si>
  <si>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</si>
  <si>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010</t>
  </si>
  <si>
    <t>Rolnictwo i łowiectwo</t>
  </si>
  <si>
    <t>01008</t>
  </si>
  <si>
    <t>Melioracje wodne</t>
  </si>
  <si>
    <t>01010</t>
  </si>
  <si>
    <t>Infrastruktura wodociągowa i sanitacyjna wsi</t>
  </si>
  <si>
    <t>01030</t>
  </si>
  <si>
    <t>Izby rolnicze</t>
  </si>
  <si>
    <t>01095</t>
  </si>
  <si>
    <t>Pozostała działalność</t>
  </si>
  <si>
    <t>020</t>
  </si>
  <si>
    <t>Leśnictwo</t>
  </si>
  <si>
    <t>02095</t>
  </si>
  <si>
    <t>Transport i łączność</t>
  </si>
  <si>
    <t>Lokalny transport zbiorowy</t>
  </si>
  <si>
    <t>Drogi publiczne gminne</t>
  </si>
  <si>
    <t>Turystyka</t>
  </si>
  <si>
    <t>Gospodarka mieszkaniowa</t>
  </si>
  <si>
    <t>Gospodarka gruntami, nieruchomościami</t>
  </si>
  <si>
    <t>Działalność usługowa</t>
  </si>
  <si>
    <t>Plany zagospodarowania przestrzennego</t>
  </si>
  <si>
    <t>Opracowania geodezyjne i kartograficzne</t>
  </si>
  <si>
    <t>Cmentarze</t>
  </si>
  <si>
    <t>Administracja publiczna</t>
  </si>
  <si>
    <t>Urzędy wojewódzkie</t>
  </si>
  <si>
    <t>Rady Gmin</t>
  </si>
  <si>
    <t>Urzędy gmin</t>
  </si>
  <si>
    <t xml:space="preserve">Urzędy naczelnych organów władzy państwowej kontroli i ochrony prawa oraz sądownictwa </t>
  </si>
  <si>
    <t>Urzędy naczelnych organów władzy państwowej kontroli i ochrony prawa</t>
  </si>
  <si>
    <t>Bezpieczeństwo publiczne i ochrona przeciw pożarowa</t>
  </si>
  <si>
    <t>Komendy powiatowe policji</t>
  </si>
  <si>
    <t>Straż Graniczna</t>
  </si>
  <si>
    <t>Ochotnicze straże pożarne</t>
  </si>
  <si>
    <t>Obrona cywilna</t>
  </si>
  <si>
    <t>Różne rozliczenia</t>
  </si>
  <si>
    <t>Rezerwy ogólne  i celowe</t>
  </si>
  <si>
    <t xml:space="preserve">Oświata i wychowanie 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</si>
  <si>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</si>
  <si>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</si>
  <si>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</si>
  <si>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</si>
  <si>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</si>
  <si>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ekonomiczno-administarcyjnej szkół</t>
  </si>
  <si>
    <t>Dokształcanie i doskonalenie nauczycieli</t>
  </si>
  <si>
    <t>Stołówki szkolne i przedszkolne</t>
  </si>
  <si>
    <t>Ochrona zdrowia</t>
  </si>
  <si>
    <t>Lecznictwo ambulatoryjne</t>
  </si>
  <si>
    <t>Zwalczanie narkomanii</t>
  </si>
  <si>
    <t>Przeciwdziałanie alkoholizmowi</t>
  </si>
  <si>
    <t>Pomoc społeczna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</si>
  <si>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</si>
  <si>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</si>
  <si>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</si>
  <si>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</si>
  <si>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</si>
  <si>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</si>
  <si>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</si>
  <si>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Pomoc materialna dla uczniów</t>
  </si>
  <si>
    <t>Gospodarka komunalna i ochrona środowiska</t>
  </si>
  <si>
    <t>Gospodarka odpadami</t>
  </si>
  <si>
    <t>Oczyszczanie miast i wsi</t>
  </si>
  <si>
    <t>Utrzymanie zieleni w miastach i gminach</t>
  </si>
  <si>
    <t>Schroniska dla zwierząt</t>
  </si>
  <si>
    <t>Oświetlenie ulic ,placów i dróg</t>
  </si>
  <si>
    <t>Kultura i ochrona dziedzictwa narodowego</t>
  </si>
  <si>
    <t>Domy i ośrodki kultury, świetlice i kluby</t>
  </si>
  <si>
    <t>Biblioteki</t>
  </si>
  <si>
    <t>Ochrona zabytków i opieka nad zabytkami</t>
  </si>
  <si>
    <t>Obiekty sportowe</t>
  </si>
  <si>
    <t>x</t>
  </si>
  <si>
    <t>Ogółem wydatki budżetu gminy</t>
  </si>
  <si>
    <t>Stołówki Szkolne</t>
  </si>
  <si>
    <t>Gminna Biblioteka Publiczna w Kołbaskowie</t>
  </si>
  <si>
    <t>wychowanie przedszkolne</t>
  </si>
  <si>
    <t>wypoczynek dzieci i młodzieży</t>
  </si>
  <si>
    <t>opieka nad dzieckiem i rodziną</t>
  </si>
  <si>
    <t>reintegracja społeczna i zwodowa mieszkańców gminy Kołbaskowo w Centrum Integracji Społecznej</t>
  </si>
  <si>
    <t>5.</t>
  </si>
  <si>
    <t>remont i konserwacja zabytków</t>
  </si>
  <si>
    <t>7.</t>
  </si>
  <si>
    <t>kultura fizyczna i sport</t>
  </si>
  <si>
    <t>Będargowo</t>
  </si>
  <si>
    <t>Bobolin</t>
  </si>
  <si>
    <t>Kurów</t>
  </si>
  <si>
    <t>Moczyły</t>
  </si>
  <si>
    <t>Przecław</t>
  </si>
  <si>
    <t>Siadło-Dolne</t>
  </si>
  <si>
    <t>Siadło-Górne</t>
  </si>
  <si>
    <t>Smolęcin</t>
  </si>
  <si>
    <t>Stobno</t>
  </si>
  <si>
    <t>Ustowo</t>
  </si>
  <si>
    <t>Warzymice</t>
  </si>
  <si>
    <t>Świadczenia rodzinne, świadczenia z funduszu alimentacyjnego oraz składki na ubezpieczenia emerytalne i rentowe z ubezpieczenia  społecznego</t>
  </si>
  <si>
    <t>Składki na ubezpieczenie zdrowotne opłacane za osoby pobierające niektóre świadczenia z pomocy społecznej , niektóre świadczenia rodzinne oraz za osoby uczestniczące w zajęciach w centrum integracji społecznej</t>
  </si>
  <si>
    <t>Karwowo</t>
  </si>
  <si>
    <t>Ostoja (  Ostoja,Przylep,Rajkowo)</t>
  </si>
  <si>
    <t>Kołbaskowo ( Kołbaskowo, Rosówek)</t>
  </si>
  <si>
    <t xml:space="preserve">Barnisław </t>
  </si>
  <si>
    <t>Warnik</t>
  </si>
  <si>
    <t>ZPO Kołbaskowo</t>
  </si>
  <si>
    <t>a.</t>
  </si>
  <si>
    <t>b.</t>
  </si>
  <si>
    <t>ochrona przeciw pożarowa</t>
  </si>
  <si>
    <t>4.</t>
  </si>
  <si>
    <t>Obsługa długu publicznego</t>
  </si>
  <si>
    <t>Obsługa papierów wartościowych, kredytów i pożyczek jst</t>
  </si>
  <si>
    <t>Wydatki na obsługę długu</t>
  </si>
  <si>
    <t>Rodziny zastępcze</t>
  </si>
  <si>
    <t>§ 952</t>
  </si>
  <si>
    <t>Przychody z zaciągniętych pożyczek i kredytów na rynku krajowym</t>
  </si>
  <si>
    <t>Rozchody ogółem:</t>
  </si>
  <si>
    <t xml:space="preserve">Spłaty  otrzymanych krajowych pożyczek i kredytów </t>
  </si>
  <si>
    <t>§ 992</t>
  </si>
  <si>
    <t>domowa opieka hospicyjna dla terminalnie i nieuleczalnie chorych</t>
  </si>
  <si>
    <t>Promocja jednostek samorządu terytorialnego</t>
  </si>
  <si>
    <t>Kultura fizyczna i sport</t>
  </si>
  <si>
    <t>Zadania w zakresie kultury fizycznej i sportu</t>
  </si>
  <si>
    <t>Pargowo</t>
  </si>
  <si>
    <t xml:space="preserve">Kamieniec </t>
  </si>
  <si>
    <t>Nazwa jednostki
 otrzymującej dotację</t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</si>
  <si>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</si>
  <si>
    <t>Przedsiebiorstwo Gospodarki Komunalnej w Kołbaskowie</t>
  </si>
  <si>
    <t>Oczyszczanie , utrzymanie i oznakowanie dróg gminnych i ulic</t>
  </si>
  <si>
    <t>Utrzymanie przystanków komunikacji zbiorowej</t>
  </si>
  <si>
    <t>Utrzymanie mieszkaniowego zasobu komunalnego i obiektów komunalnych</t>
  </si>
  <si>
    <t>Obsługa systemu gospodarki odpadami</t>
  </si>
  <si>
    <t>8.</t>
  </si>
  <si>
    <t>9.</t>
  </si>
  <si>
    <t>10.</t>
  </si>
  <si>
    <t>11.</t>
  </si>
  <si>
    <t>SP Będargowo</t>
  </si>
  <si>
    <t>Inne formy wychowania przedszkolnego</t>
  </si>
  <si>
    <t>Publiczne Gimnazjum w Przecławiu</t>
  </si>
  <si>
    <t>SP w Przecławiu</t>
  </si>
  <si>
    <t>Przychody</t>
  </si>
  <si>
    <t>Koszty</t>
  </si>
  <si>
    <t>w tym: wpłata do budżetu</t>
  </si>
  <si>
    <t>dotacje
z budżetu</t>
  </si>
  <si>
    <t>I.</t>
  </si>
  <si>
    <t>Zakłady budżetowe</t>
  </si>
  <si>
    <t>1. Przedsiębiorstwo Gospodarki Komunalnej</t>
  </si>
  <si>
    <t>Dochody i wydatki
budżetu Gminy KOŁBASKOWO
związane z realizacją zadań wykonywanych na podstawie porozumień (umów) między jednostkami samorządu terytorialnego w 2013 r.</t>
  </si>
  <si>
    <t>Straż Miejska</t>
  </si>
  <si>
    <t>edukacja szkolna</t>
  </si>
  <si>
    <t>Wspieranie rodziny</t>
  </si>
  <si>
    <t>Rozliczenia
z budżetem
z tytułu wpłat nadwyżek środków za 2012 r.</t>
  </si>
  <si>
    <t>Jednostka samorządu terytorialnego</t>
  </si>
  <si>
    <t>Przebudowa drogi powiatowej nr 0627Z Szczecin-Siadło Górne</t>
  </si>
  <si>
    <t>Powiat Policki</t>
  </si>
  <si>
    <t>Drogi publiczne powiatowe</t>
  </si>
  <si>
    <t xml:space="preserve">        WYDATKI     MAJĄTKOWE</t>
  </si>
  <si>
    <t xml:space="preserve">               GMINY KOŁBASKOWO</t>
  </si>
  <si>
    <t>w tym</t>
  </si>
  <si>
    <t xml:space="preserve">na programy finansowane z udziałem środków o których mowa w art..5 ust.1 pkt. 2 i 3 </t>
  </si>
  <si>
    <t>Poprawa jakości wody poprzez likwidację rur azbestowo-cementowych na terenie gminy</t>
  </si>
  <si>
    <t>Przebudowa istniejącej sieci wodociagowej w miejscowości Bobolin</t>
  </si>
  <si>
    <t>Budowa sieci wodociagowej z ujęcia Bobolin do miejscowości Warnik</t>
  </si>
  <si>
    <t>Rozbudowa oczyszczalni ścieków w Przecławiu</t>
  </si>
  <si>
    <t xml:space="preserve">Zakupy inwestycyjne </t>
  </si>
  <si>
    <t>a)wykup sieci wodociagowych i sanitarnych</t>
  </si>
  <si>
    <t>Przebudowa dróg gminnych w m. Kurów</t>
  </si>
  <si>
    <t>Przebudowa drogi gminnej z przebudową  sieci wodociągowej z przyłączami w Siadle-Dolnym</t>
  </si>
  <si>
    <t>Budowa przystanków autobusowych  wraz z utwardzeniem terenu na trasie Szczecin- Stobno</t>
  </si>
  <si>
    <t>Zakupy inwestycyjne</t>
  </si>
  <si>
    <t>a) zakup gruntów</t>
  </si>
  <si>
    <t>Przebudowa wraz ze zmianą sposobu użytkowania budynku służb granicznych na mieszkania komunalne i socjalne w miejscowości Rosówek Nr 17</t>
  </si>
  <si>
    <t>Wymiana ogrodzenia przy budynku Urzędu Gminy i budynku GOPS</t>
  </si>
  <si>
    <t xml:space="preserve">a)   zakup sprzętu komputerowego i oprogramowania  </t>
  </si>
  <si>
    <t>Bezpieczeństo i ochrona p/pożarowa</t>
  </si>
  <si>
    <t>a) zakup  syreny alarmowej</t>
  </si>
  <si>
    <t>a) fotoradar wraz z masztem  195 000</t>
  </si>
  <si>
    <t>b) komputery + oprogramowanie14 000</t>
  </si>
  <si>
    <t>Oświata i wychowanie</t>
  </si>
  <si>
    <t>Termomodernizacja  budynku  Szkoły Podstawowej w Będargowie</t>
  </si>
  <si>
    <t>Elementy placu zabaw 10.000 zł,Czytnik wejść-wyjść 4.500 zł, Taboret elektryczny 3.800 zł, Patelnia elektryczna 4.000 zł,</t>
  </si>
  <si>
    <t>Zamrażarka 7.000 zł</t>
  </si>
  <si>
    <t>Rekultywacja składowiska odpadów ( dokumentacja projektowa)</t>
  </si>
  <si>
    <t>Rewitalizacja zabytkowego parku w Kurowie</t>
  </si>
  <si>
    <t>Miejsce wypoczynku i rekreacji w Warniku</t>
  </si>
  <si>
    <t>Miejsce wypoczynku i rekreacji w Będargowie</t>
  </si>
  <si>
    <t>Miejsce wypoczynku i rekreacji w Warzymicach</t>
  </si>
  <si>
    <t>Zagospodarowanie terenu zielonego w Siadle-Górnym</t>
  </si>
  <si>
    <t>Budowa schroniska dla bezdomych zwierząt</t>
  </si>
  <si>
    <t>Budowa oświetlenia ulicznego z lamp solarno-hybrydowych w m.Siadło-Dolne, Siadło-Górne</t>
  </si>
  <si>
    <t>Budowa oświetlenia ulicznego w Gminie Kołbaskowo</t>
  </si>
  <si>
    <t>Budowa przyłącza do placu zabaw w Będargowie</t>
  </si>
  <si>
    <t>Budowa przyłącza do placu zabaw w Pargowie</t>
  </si>
  <si>
    <t>Budowa przyłącza do placu zabaw w Warniku</t>
  </si>
  <si>
    <t>Budowa świetlicy wiejskiej w Barnisławiu</t>
  </si>
  <si>
    <t>Budowa świetlicy wiejskiej w Siadle-Górnym</t>
  </si>
  <si>
    <t>Budowa świetlicy wiejskiej w Moczyłach</t>
  </si>
  <si>
    <t>Budowa świetlicy wiejskiej w Stobnie</t>
  </si>
  <si>
    <t>Przebudowa świetlicy w Bobolinie</t>
  </si>
  <si>
    <t>Budowa Gminnego Ośrodka Kultury w Przecławiu</t>
  </si>
  <si>
    <t>Plan
na 2013 r.</t>
  </si>
  <si>
    <t>Gimnazjum</t>
  </si>
  <si>
    <t xml:space="preserve">                 w  I półroczu  2013 roku</t>
  </si>
  <si>
    <t>Dostawa i wdrożenie radiowego systemu zdalnego odczytu wodomierzy</t>
  </si>
  <si>
    <t>Budowa i przebudowa wodociagu zasilającego m.Przecław</t>
  </si>
  <si>
    <t>Przebudowa drogi powiatowej nr 03920Z Przecław-Dołuje poprzez budowę chodnika</t>
  </si>
  <si>
    <t>zakup traktorka do koszenia trawy</t>
  </si>
  <si>
    <t>tablice interaktywne</t>
  </si>
  <si>
    <t>Tablica interaktywna ,automat sorujaco-zbierajacy</t>
  </si>
  <si>
    <t>Wydatki
budżetu Gminy KOŁBASKOWO
w I półroczu 2013 r.</t>
  </si>
  <si>
    <t>Zwroty dotacji oraz płatności, w tym wykorzystanych niezgodnie z przeznaczeniem lub wykorzystanych z naruszeniem procedur, o których mowa w art. 184 ustawy, pobranych nienależnie lub w nadmiernej wysokości, dotyczące wydatków majątkowych</t>
  </si>
  <si>
    <t>%</t>
  </si>
  <si>
    <t>zakup i montaż urządzeń na siłowni</t>
  </si>
  <si>
    <t>Tab. Nr 3</t>
  </si>
  <si>
    <t>Przychody  i rozchody
budżetu Gminy KOŁBASKOWO
w  I półroczu 2013 r.</t>
  </si>
  <si>
    <t xml:space="preserve">Tab. Nr 7 </t>
  </si>
  <si>
    <t>Plan przychodów oraz kosztów samorządowych zakładów budżetowych w  I półroczu 2013 r.</t>
  </si>
  <si>
    <t>Wydatki jednostek pomocniczych
w ramach  budżetu Gminy  KOŁBASKOWO
w  I półroczu 2013 r.</t>
  </si>
  <si>
    <t>Tab. Nr 6</t>
  </si>
  <si>
    <t>Wykonanie</t>
  </si>
  <si>
    <t>Plan dochodów i wydatków
rachunków dochodów  oświatowych jednostek budżetowych w I półroczu 2013 r.</t>
  </si>
  <si>
    <t>Tab. Nr 8</t>
  </si>
  <si>
    <t>Stan środków obrotowych na koniec okresu sprawozdawczego</t>
  </si>
  <si>
    <t xml:space="preserve">Dochody </t>
  </si>
  <si>
    <t>Plan</t>
  </si>
  <si>
    <t xml:space="preserve">Wydatki </t>
  </si>
  <si>
    <t>Tab. Nr 9</t>
  </si>
  <si>
    <t>Dotacje podmiotowe dla jednostek sektora finansów publicznych
udzielone z budżetu Gminy Kołbaskowo
w  I półroczu 2013 r.</t>
  </si>
  <si>
    <t>Tab. Nr 10</t>
  </si>
  <si>
    <t>Dotacje przedmiotowe dla jednostek sektora finansów publicznych w I półroczu 2013 r.
udzielone z budżetu Gminy/Powiatu ..............................
w 2013 r.</t>
  </si>
  <si>
    <t>Tab. Nr 11</t>
  </si>
  <si>
    <t>Dotacje celowe
udzielone z budżetu Gminy KOŁBASKOWO
na zadania własne gminy realizowane przez podmioty należące
do sektora finansów publicznych w I półroczu 2013 r.</t>
  </si>
  <si>
    <t>dostawa i wdrożenie radiowego systemu zdalnego odczytu wody</t>
  </si>
  <si>
    <t>Tab. Nr 13</t>
  </si>
  <si>
    <t>Dotacje celowe udzielone w I półroczu 2013 r. na zadania własne gminy realizowane przez podmioty nienależące do sektora finansów publicznych</t>
  </si>
  <si>
    <t>Tab. Nr 14</t>
  </si>
  <si>
    <t>Dotacje podmiotowe udzielone w I półroczu 2013 r. na zadania realizowane przez podmioty nienależące do sektora finansów publicznych</t>
  </si>
  <si>
    <t>Tab. Nr 12</t>
  </si>
  <si>
    <t>Dotacje celowe
udzielone z budżetu Gminy Kołbaskowo
na pomoc finansową innym jednostkom samorządu terytorialnego w I półroczu 2013 r.</t>
  </si>
  <si>
    <t>Przebudowa drogi powiatowej  nr  03920Z Przecław-Dołuje poprzez budowę chodnika</t>
  </si>
  <si>
    <t>likwidacja dzikich wysypisk</t>
  </si>
  <si>
    <t>edukacja ekologiczna</t>
  </si>
  <si>
    <t xml:space="preserve">sprzątanie ulic, placów </t>
  </si>
  <si>
    <t xml:space="preserve">Wykonanie </t>
  </si>
  <si>
    <t xml:space="preserve"> Plan                     </t>
  </si>
  <si>
    <t>Drogi publiczne krajowe</t>
  </si>
  <si>
    <t xml:space="preserve">Dotacje
</t>
  </si>
  <si>
    <t>Wydatki
(6+12)</t>
  </si>
  <si>
    <t xml:space="preserve">Wydatki
</t>
  </si>
  <si>
    <t>12.</t>
  </si>
  <si>
    <t>13.</t>
  </si>
  <si>
    <t>Tab. Nr 4</t>
  </si>
  <si>
    <t>Dochody i wydatki
budżetu Gminy KOŁBASKOWO
związane z realizacją zadań z zakresu administracji rządowej i innych zadań zleconych odrębnymi ustawami
w I półroczu 2013 r.</t>
  </si>
  <si>
    <t xml:space="preserve"> wpłata do budżetu</t>
  </si>
  <si>
    <t>Tab. Nr 15</t>
  </si>
  <si>
    <t>Tab. Nr 5</t>
  </si>
  <si>
    <t>15.</t>
  </si>
  <si>
    <t xml:space="preserve">Ochrona gleby i wód podziemnych </t>
  </si>
  <si>
    <t>Tab. Nr 2</t>
  </si>
  <si>
    <t>w tym na:                                                                      na finansowanie zadań realizowanych z udziałem środków pochodzących z UE</t>
  </si>
  <si>
    <t>§ 903</t>
  </si>
  <si>
    <t xml:space="preserve">Wykonanie                      </t>
  </si>
  <si>
    <t xml:space="preserve">Plan 
</t>
  </si>
  <si>
    <t xml:space="preserve">Plan 
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</si>
</sst>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4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sz val="11"/>
      <name val="Arial CE"/>
      <family val="2"/>
      <charset val="238"/>
    </font>
    <font>
      <sz val="10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9"/>
      <name val="Arial CE"/>
      <charset val="238"/>
    </font>
    <font>
      <sz val="10"/>
      <color theme="1"/>
      <name val="Czcionka tekstu podstawowego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i/>
      <u/>
      <sz val="10"/>
      <name val="Arial CE"/>
      <charset val="238"/>
    </font>
    <font>
      <b/>
      <i/>
      <sz val="10"/>
      <name val="Arial CE"/>
      <charset val="238"/>
    </font>
    <font>
      <sz val="9"/>
      <name val="Arial Unicode MS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0"/>
      <name val="Arial Unicode MS"/>
      <family val="2"/>
      <charset val="238"/>
    </font>
    <font>
      <sz val="10"/>
      <color theme="1"/>
      <name val="Arial Unicode MS"/>
      <family val="2"/>
      <charset val="238"/>
    </font>
    <font>
      <sz val="9"/>
      <color theme="1"/>
      <name val="Arial Unicode MS"/>
      <family val="2"/>
      <charset val="238"/>
    </font>
    <font>
      <b/>
      <sz val="9"/>
      <color theme="1"/>
      <name val="Arial Unicode MS"/>
      <family val="2"/>
      <charset val="238"/>
    </font>
    <font>
      <strike/>
      <sz val="10"/>
      <name val="Arial CE"/>
      <charset val="238"/>
    </font>
    <font>
      <b/>
      <sz val="9"/>
      <color theme="1"/>
      <name val="Czcionka tekstu podstawowego"/>
      <charset val="238"/>
    </font>
    <font>
      <b/>
      <i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62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7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0" xfId="0" applyFont="1"/>
    <xf numFmtId="0" fontId="0" fillId="0" borderId="0" xfId="0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7" fillId="0" borderId="5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38" xfId="0" quotePrefix="1" applyFont="1" applyBorder="1" applyAlignment="1">
      <alignment horizontal="right"/>
    </xf>
    <xf numFmtId="0" fontId="21" fillId="0" borderId="33" xfId="0" applyFont="1" applyBorder="1"/>
    <xf numFmtId="0" fontId="9" fillId="0" borderId="39" xfId="0" quotePrefix="1" applyFont="1" applyBorder="1" applyAlignment="1">
      <alignment horizontal="right"/>
    </xf>
    <xf numFmtId="0" fontId="9" fillId="0" borderId="8" xfId="0" quotePrefix="1" applyFont="1" applyBorder="1" applyAlignment="1">
      <alignment horizontal="right"/>
    </xf>
    <xf numFmtId="0" fontId="9" fillId="0" borderId="8" xfId="0" applyFont="1" applyBorder="1"/>
    <xf numFmtId="0" fontId="21" fillId="0" borderId="39" xfId="0" quotePrefix="1" applyFont="1" applyBorder="1" applyAlignment="1">
      <alignment horizontal="right"/>
    </xf>
    <xf numFmtId="0" fontId="9" fillId="0" borderId="6" xfId="0" quotePrefix="1" applyFont="1" applyBorder="1" applyAlignment="1">
      <alignment horizontal="right"/>
    </xf>
    <xf numFmtId="0" fontId="9" fillId="0" borderId="6" xfId="0" applyFont="1" applyBorder="1" applyAlignment="1">
      <alignment wrapText="1"/>
    </xf>
    <xf numFmtId="0" fontId="21" fillId="0" borderId="39" xfId="0" applyFont="1" applyBorder="1" applyAlignment="1">
      <alignment horizontal="right"/>
    </xf>
    <xf numFmtId="0" fontId="9" fillId="0" borderId="6" xfId="0" applyFont="1" applyBorder="1"/>
    <xf numFmtId="0" fontId="9" fillId="0" borderId="40" xfId="0" applyFont="1" applyBorder="1" applyAlignment="1">
      <alignment horizontal="right"/>
    </xf>
    <xf numFmtId="0" fontId="9" fillId="0" borderId="25" xfId="0" applyFont="1" applyBorder="1"/>
    <xf numFmtId="0" fontId="9" fillId="0" borderId="41" xfId="0" quotePrefix="1" applyFont="1" applyBorder="1" applyAlignment="1">
      <alignment horizontal="right"/>
    </xf>
    <xf numFmtId="0" fontId="9" fillId="0" borderId="41" xfId="0" applyFont="1" applyBorder="1"/>
    <xf numFmtId="0" fontId="21" fillId="0" borderId="38" xfId="0" applyFont="1" applyBorder="1"/>
    <xf numFmtId="0" fontId="21" fillId="0" borderId="35" xfId="0" applyFont="1" applyBorder="1"/>
    <xf numFmtId="0" fontId="21" fillId="0" borderId="39" xfId="0" applyFont="1" applyBorder="1"/>
    <xf numFmtId="0" fontId="9" fillId="0" borderId="39" xfId="0" applyFont="1" applyBorder="1"/>
    <xf numFmtId="0" fontId="9" fillId="0" borderId="43" xfId="0" applyFont="1" applyBorder="1"/>
    <xf numFmtId="0" fontId="9" fillId="0" borderId="8" xfId="0" applyFont="1" applyBorder="1" applyAlignment="1">
      <alignment wrapText="1"/>
    </xf>
    <xf numFmtId="0" fontId="9" fillId="0" borderId="40" xfId="0" applyFont="1" applyBorder="1"/>
    <xf numFmtId="0" fontId="9" fillId="0" borderId="44" xfId="0" applyFont="1" applyBorder="1"/>
    <xf numFmtId="0" fontId="21" fillId="0" borderId="33" xfId="0" applyFont="1" applyBorder="1" applyAlignment="1">
      <alignment wrapText="1"/>
    </xf>
    <xf numFmtId="0" fontId="9" fillId="0" borderId="41" xfId="0" applyFont="1" applyBorder="1" applyAlignment="1">
      <alignment wrapText="1"/>
    </xf>
    <xf numFmtId="0" fontId="9" fillId="0" borderId="33" xfId="0" applyFont="1" applyBorder="1"/>
    <xf numFmtId="0" fontId="21" fillId="0" borderId="43" xfId="0" applyFont="1" applyBorder="1"/>
    <xf numFmtId="0" fontId="21" fillId="0" borderId="45" xfId="0" applyFont="1" applyBorder="1"/>
    <xf numFmtId="0" fontId="21" fillId="0" borderId="36" xfId="0" applyFont="1" applyBorder="1"/>
    <xf numFmtId="0" fontId="21" fillId="0" borderId="35" xfId="0" applyFont="1" applyBorder="1" applyAlignment="1">
      <alignment wrapText="1"/>
    </xf>
    <xf numFmtId="0" fontId="9" fillId="0" borderId="42" xfId="0" applyFont="1" applyBorder="1"/>
    <xf numFmtId="0" fontId="9" fillId="0" borderId="6" xfId="1" applyNumberFormat="1" applyFont="1" applyBorder="1" applyAlignment="1">
      <alignment horizontal="right"/>
    </xf>
    <xf numFmtId="0" fontId="9" fillId="0" borderId="7" xfId="0" applyFont="1" applyBorder="1"/>
    <xf numFmtId="0" fontId="9" fillId="0" borderId="5" xfId="0" applyFont="1" applyBorder="1"/>
    <xf numFmtId="0" fontId="24" fillId="0" borderId="19" xfId="0" applyFont="1" applyBorder="1"/>
    <xf numFmtId="0" fontId="24" fillId="0" borderId="48" xfId="0" applyFont="1" applyBorder="1"/>
    <xf numFmtId="0" fontId="25" fillId="2" borderId="12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3" fillId="0" borderId="58" xfId="0" applyFont="1" applyBorder="1" applyAlignment="1">
      <alignment vertical="center"/>
    </xf>
    <xf numFmtId="0" fontId="13" fillId="0" borderId="9" xfId="0" applyFont="1" applyBorder="1" applyAlignment="1">
      <alignment horizont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3" fontId="6" fillId="0" borderId="3" xfId="0" applyNumberFormat="1" applyFont="1" applyBorder="1" applyAlignment="1">
      <alignment vertical="top" wrapText="1"/>
    </xf>
    <xf numFmtId="3" fontId="0" fillId="0" borderId="4" xfId="0" applyNumberFormat="1" applyBorder="1" applyAlignment="1">
      <alignment vertical="center"/>
    </xf>
    <xf numFmtId="0" fontId="26" fillId="0" borderId="9" xfId="0" applyFont="1" applyBorder="1" applyAlignment="1">
      <alignment horizontal="center"/>
    </xf>
    <xf numFmtId="0" fontId="22" fillId="4" borderId="26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8" fillId="0" borderId="65" xfId="0" applyFont="1" applyBorder="1" applyAlignment="1">
      <alignment vertical="center"/>
    </xf>
    <xf numFmtId="0" fontId="8" fillId="0" borderId="48" xfId="0" applyFont="1" applyBorder="1" applyAlignment="1">
      <alignment horizontal="left" vertical="center" indent="1"/>
    </xf>
    <xf numFmtId="0" fontId="11" fillId="2" borderId="56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horizontal="left" vertical="center" indent="1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55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60" xfId="0" applyBorder="1" applyAlignment="1">
      <alignment horizontal="left" vertical="center" indent="1"/>
    </xf>
    <xf numFmtId="0" fontId="0" fillId="0" borderId="60" xfId="0" applyBorder="1" applyAlignment="1">
      <alignment vertical="center"/>
    </xf>
    <xf numFmtId="0" fontId="0" fillId="0" borderId="70" xfId="0" applyBorder="1" applyAlignment="1">
      <alignment vertical="center"/>
    </xf>
    <xf numFmtId="3" fontId="8" fillId="0" borderId="50" xfId="0" applyNumberFormat="1" applyFont="1" applyBorder="1" applyAlignment="1">
      <alignment vertical="center"/>
    </xf>
    <xf numFmtId="0" fontId="13" fillId="0" borderId="8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0" fontId="13" fillId="0" borderId="57" xfId="0" applyFont="1" applyBorder="1" applyAlignment="1">
      <alignment horizontal="right" vertical="center"/>
    </xf>
    <xf numFmtId="0" fontId="13" fillId="0" borderId="57" xfId="0" applyFont="1" applyBorder="1" applyAlignment="1">
      <alignment horizontal="right"/>
    </xf>
    <xf numFmtId="0" fontId="13" fillId="0" borderId="52" xfId="0" applyFont="1" applyBorder="1" applyAlignment="1">
      <alignment horizontal="right"/>
    </xf>
    <xf numFmtId="0" fontId="2" fillId="0" borderId="41" xfId="0" applyFont="1" applyBorder="1"/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3" fontId="8" fillId="0" borderId="55" xfId="0" applyNumberFormat="1" applyFont="1" applyBorder="1" applyAlignment="1">
      <alignment horizontal="right" vertical="center"/>
    </xf>
    <xf numFmtId="3" fontId="0" fillId="0" borderId="55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3" fillId="0" borderId="6" xfId="0" applyFont="1" applyBorder="1" applyAlignment="1">
      <alignment wrapText="1"/>
    </xf>
    <xf numFmtId="0" fontId="0" fillId="0" borderId="52" xfId="0" applyBorder="1" applyAlignment="1">
      <alignment vertical="center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vertical="center"/>
    </xf>
    <xf numFmtId="0" fontId="0" fillId="0" borderId="53" xfId="0" applyBorder="1" applyAlignment="1">
      <alignment vertical="center"/>
    </xf>
    <xf numFmtId="0" fontId="8" fillId="0" borderId="72" xfId="0" applyFont="1" applyBorder="1" applyAlignment="1">
      <alignment vertical="center"/>
    </xf>
    <xf numFmtId="0" fontId="8" fillId="0" borderId="73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0" fillId="0" borderId="6" xfId="0" applyBorder="1" applyAlignment="1">
      <alignment horizontal="left" vertical="center" wrapText="1" indent="1"/>
    </xf>
    <xf numFmtId="0" fontId="8" fillId="0" borderId="67" xfId="0" applyFont="1" applyBorder="1" applyAlignment="1">
      <alignment horizontal="left" vertical="center" wrapText="1" indent="1"/>
    </xf>
    <xf numFmtId="0" fontId="8" fillId="0" borderId="73" xfId="0" applyFont="1" applyBorder="1" applyAlignment="1">
      <alignment horizontal="left" vertical="center" wrapText="1" indent="1"/>
    </xf>
    <xf numFmtId="3" fontId="0" fillId="0" borderId="0" xfId="0" applyNumberFormat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2"/>
    </xf>
    <xf numFmtId="0" fontId="2" fillId="0" borderId="8" xfId="0" applyFont="1" applyBorder="1"/>
    <xf numFmtId="0" fontId="0" fillId="0" borderId="10" xfId="0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3" fillId="0" borderId="57" xfId="0" applyFont="1" applyBorder="1"/>
    <xf numFmtId="0" fontId="13" fillId="0" borderId="3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/>
    <xf numFmtId="0" fontId="35" fillId="0" borderId="76" xfId="0" applyFont="1" applyBorder="1"/>
    <xf numFmtId="0" fontId="31" fillId="0" borderId="15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31" fillId="0" borderId="41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1" fillId="3" borderId="6" xfId="0" applyFont="1" applyFill="1" applyBorder="1" applyAlignment="1">
      <alignment vertical="center" wrapText="1"/>
    </xf>
    <xf numFmtId="0" fontId="31" fillId="3" borderId="12" xfId="0" applyFont="1" applyFill="1" applyBorder="1" applyAlignment="1">
      <alignment vertical="center" wrapText="1"/>
    </xf>
    <xf numFmtId="0" fontId="31" fillId="0" borderId="0" xfId="0" applyNumberFormat="1" applyFont="1" applyAlignment="1">
      <alignment wrapText="1"/>
    </xf>
    <xf numFmtId="0" fontId="8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13" fillId="0" borderId="6" xfId="0" quotePrefix="1" applyFont="1" applyBorder="1" applyAlignment="1">
      <alignment horizontal="right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8" fillId="0" borderId="32" xfId="0" applyFont="1" applyBorder="1" applyAlignment="1">
      <alignment horizontal="right" vertical="center"/>
    </xf>
    <xf numFmtId="0" fontId="8" fillId="0" borderId="76" xfId="0" quotePrefix="1" applyFont="1" applyBorder="1" applyAlignment="1">
      <alignment horizontal="right" vertical="center"/>
    </xf>
    <xf numFmtId="0" fontId="8" fillId="0" borderId="35" xfId="0" quotePrefix="1" applyFont="1" applyBorder="1" applyAlignment="1">
      <alignment horizontal="center" vertical="center"/>
    </xf>
    <xf numFmtId="0" fontId="8" fillId="0" borderId="76" xfId="0" applyFont="1" applyBorder="1" applyAlignment="1">
      <alignment vertical="center"/>
    </xf>
    <xf numFmtId="0" fontId="8" fillId="0" borderId="3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0" fontId="31" fillId="0" borderId="6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31" fillId="0" borderId="10" xfId="0" applyFont="1" applyBorder="1" applyAlignment="1">
      <alignment vertical="center" wrapText="1"/>
    </xf>
    <xf numFmtId="0" fontId="8" fillId="0" borderId="76" xfId="0" applyFont="1" applyBorder="1" applyAlignment="1">
      <alignment horizontal="right" vertical="center"/>
    </xf>
    <xf numFmtId="0" fontId="31" fillId="0" borderId="6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31" fillId="0" borderId="6" xfId="0" applyFont="1" applyBorder="1" applyAlignment="1">
      <alignment vertical="center"/>
    </xf>
    <xf numFmtId="0" fontId="31" fillId="0" borderId="39" xfId="0" applyFont="1" applyBorder="1" applyAlignment="1">
      <alignment horizontal="right" vertical="center"/>
    </xf>
    <xf numFmtId="0" fontId="31" fillId="0" borderId="7" xfId="0" applyFont="1" applyBorder="1" applyAlignment="1">
      <alignment horizontal="right" vertical="center"/>
    </xf>
    <xf numFmtId="0" fontId="37" fillId="0" borderId="8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31" fillId="0" borderId="3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1" fillId="0" borderId="47" xfId="0" applyFont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31" fillId="0" borderId="42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31" fillId="0" borderId="42" xfId="0" applyFont="1" applyBorder="1" applyAlignment="1">
      <alignment horizontal="center" vertical="center"/>
    </xf>
    <xf numFmtId="0" fontId="0" fillId="0" borderId="3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1" fillId="0" borderId="11" xfId="0" applyFont="1" applyBorder="1" applyAlignment="1">
      <alignment vertical="center" wrapText="1"/>
    </xf>
    <xf numFmtId="0" fontId="31" fillId="0" borderId="11" xfId="0" applyFont="1" applyBorder="1" applyAlignment="1">
      <alignment vertical="center"/>
    </xf>
    <xf numFmtId="0" fontId="31" fillId="0" borderId="47" xfId="0" applyFont="1" applyBorder="1" applyAlignment="1">
      <alignment vertical="center" wrapText="1"/>
    </xf>
    <xf numFmtId="0" fontId="0" fillId="0" borderId="39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79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80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3" fontId="0" fillId="0" borderId="55" xfId="0" applyNumberFormat="1" applyFont="1" applyBorder="1" applyAlignment="1">
      <alignment horizontal="right" vertical="center"/>
    </xf>
    <xf numFmtId="0" fontId="31" fillId="0" borderId="8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0" fillId="0" borderId="32" xfId="0" applyFont="1" applyBorder="1" applyAlignment="1">
      <alignment horizontal="right" vertical="center"/>
    </xf>
    <xf numFmtId="0" fontId="11" fillId="0" borderId="76" xfId="0" applyFont="1" applyFill="1" applyBorder="1" applyAlignment="1">
      <alignment vertical="center" wrapText="1"/>
    </xf>
    <xf numFmtId="0" fontId="38" fillId="0" borderId="35" xfId="0" applyFont="1" applyBorder="1" applyAlignment="1">
      <alignment horizontal="center" vertical="center"/>
    </xf>
    <xf numFmtId="0" fontId="13" fillId="0" borderId="41" xfId="0" applyFont="1" applyFill="1" applyBorder="1" applyAlignment="1">
      <alignment vertical="center" wrapText="1"/>
    </xf>
    <xf numFmtId="4" fontId="8" fillId="0" borderId="36" xfId="0" applyNumberFormat="1" applyFont="1" applyBorder="1" applyAlignment="1">
      <alignment horizontal="right" vertical="center"/>
    </xf>
    <xf numFmtId="4" fontId="8" fillId="0" borderId="51" xfId="0" applyNumberFormat="1" applyFont="1" applyBorder="1" applyAlignment="1">
      <alignment vertical="center"/>
    </xf>
    <xf numFmtId="4" fontId="31" fillId="0" borderId="10" xfId="0" applyNumberFormat="1" applyFont="1" applyBorder="1" applyAlignment="1">
      <alignment horizontal="right" vertical="center"/>
    </xf>
    <xf numFmtId="4" fontId="0" fillId="0" borderId="55" xfId="0" applyNumberFormat="1" applyFont="1" applyBorder="1" applyAlignment="1">
      <alignment vertical="center"/>
    </xf>
    <xf numFmtId="4" fontId="30" fillId="0" borderId="8" xfId="0" applyNumberFormat="1" applyFont="1" applyBorder="1" applyAlignment="1">
      <alignment horizontal="right" vertical="center"/>
    </xf>
    <xf numFmtId="4" fontId="18" fillId="0" borderId="14" xfId="0" applyNumberFormat="1" applyFont="1" applyBorder="1" applyAlignment="1">
      <alignment horizontal="right" vertical="center"/>
    </xf>
    <xf numFmtId="4" fontId="8" fillId="0" borderId="34" xfId="0" applyNumberFormat="1" applyFont="1" applyBorder="1" applyAlignment="1">
      <alignment horizontal="right" vertical="center"/>
    </xf>
    <xf numFmtId="4" fontId="8" fillId="0" borderId="37" xfId="0" applyNumberFormat="1" applyFont="1" applyBorder="1" applyAlignment="1">
      <alignment vertical="center"/>
    </xf>
    <xf numFmtId="4" fontId="18" fillId="0" borderId="42" xfId="0" applyNumberFormat="1" applyFont="1" applyBorder="1" applyAlignment="1">
      <alignment horizontal="right" vertical="center"/>
    </xf>
    <xf numFmtId="4" fontId="18" fillId="0" borderId="54" xfId="0" applyNumberFormat="1" applyFont="1" applyBorder="1" applyAlignment="1">
      <alignment vertical="center"/>
    </xf>
    <xf numFmtId="4" fontId="18" fillId="0" borderId="53" xfId="0" applyNumberFormat="1" applyFont="1" applyBorder="1" applyAlignment="1">
      <alignment vertical="center"/>
    </xf>
    <xf numFmtId="4" fontId="31" fillId="0" borderId="14" xfId="0" applyNumberFormat="1" applyFont="1" applyBorder="1" applyAlignment="1">
      <alignment horizontal="right" vertical="center"/>
    </xf>
    <xf numFmtId="4" fontId="0" fillId="0" borderId="53" xfId="0" applyNumberFormat="1" applyFont="1" applyBorder="1" applyAlignment="1">
      <alignment vertical="center"/>
    </xf>
    <xf numFmtId="4" fontId="31" fillId="3" borderId="14" xfId="0" applyNumberFormat="1" applyFont="1" applyFill="1" applyBorder="1" applyAlignment="1">
      <alignment horizontal="right" vertical="center"/>
    </xf>
    <xf numFmtId="4" fontId="31" fillId="3" borderId="10" xfId="0" applyNumberFormat="1" applyFont="1" applyFill="1" applyBorder="1" applyAlignment="1">
      <alignment horizontal="right" vertical="center"/>
    </xf>
    <xf numFmtId="4" fontId="31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horizontal="right" vertical="center"/>
    </xf>
    <xf numFmtId="4" fontId="8" fillId="0" borderId="37" xfId="0" applyNumberFormat="1" applyFont="1" applyBorder="1" applyAlignment="1">
      <alignment horizontal="right" vertical="center"/>
    </xf>
    <xf numFmtId="4" fontId="8" fillId="0" borderId="76" xfId="0" applyNumberFormat="1" applyFont="1" applyBorder="1" applyAlignment="1">
      <alignment horizontal="right" vertical="center"/>
    </xf>
    <xf numFmtId="4" fontId="31" fillId="0" borderId="24" xfId="0" applyNumberFormat="1" applyFont="1" applyBorder="1" applyAlignment="1">
      <alignment horizontal="right" vertical="center"/>
    </xf>
    <xf numFmtId="4" fontId="31" fillId="0" borderId="54" xfId="0" applyNumberFormat="1" applyFont="1" applyBorder="1" applyAlignment="1">
      <alignment horizontal="right" vertical="center"/>
    </xf>
    <xf numFmtId="4" fontId="31" fillId="0" borderId="42" xfId="0" applyNumberFormat="1" applyFont="1" applyBorder="1" applyAlignment="1">
      <alignment horizontal="right" vertical="center"/>
    </xf>
    <xf numFmtId="4" fontId="31" fillId="0" borderId="54" xfId="0" applyNumberFormat="1" applyFont="1" applyBorder="1" applyAlignment="1">
      <alignment vertical="center"/>
    </xf>
    <xf numFmtId="4" fontId="31" fillId="0" borderId="53" xfId="0" applyNumberFormat="1" applyFont="1" applyBorder="1" applyAlignment="1">
      <alignment vertical="center"/>
    </xf>
    <xf numFmtId="4" fontId="31" fillId="0" borderId="55" xfId="0" applyNumberFormat="1" applyFont="1" applyBorder="1" applyAlignment="1">
      <alignment vertical="center"/>
    </xf>
    <xf numFmtId="4" fontId="31" fillId="3" borderId="13" xfId="0" applyNumberFormat="1" applyFont="1" applyFill="1" applyBorder="1" applyAlignment="1">
      <alignment horizontal="right" vertical="center"/>
    </xf>
    <xf numFmtId="4" fontId="0" fillId="0" borderId="62" xfId="0" applyNumberFormat="1" applyFont="1" applyBorder="1" applyAlignment="1">
      <alignment vertical="center"/>
    </xf>
    <xf numFmtId="4" fontId="38" fillId="0" borderId="34" xfId="0" applyNumberFormat="1" applyFont="1" applyBorder="1" applyAlignment="1">
      <alignment horizontal="right" vertical="center"/>
    </xf>
    <xf numFmtId="4" fontId="8" fillId="0" borderId="49" xfId="0" applyNumberFormat="1" applyFont="1" applyBorder="1" applyAlignment="1">
      <alignment horizontal="right" vertical="center"/>
    </xf>
    <xf numFmtId="4" fontId="0" fillId="0" borderId="55" xfId="0" applyNumberFormat="1" applyFont="1" applyBorder="1" applyAlignment="1">
      <alignment horizontal="right" vertical="center"/>
    </xf>
    <xf numFmtId="4" fontId="13" fillId="0" borderId="37" xfId="0" applyNumberFormat="1" applyFont="1" applyBorder="1" applyAlignment="1">
      <alignment horizontal="right" vertical="center"/>
    </xf>
    <xf numFmtId="4" fontId="8" fillId="0" borderId="55" xfId="0" applyNumberFormat="1" applyFont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4" fontId="0" fillId="0" borderId="55" xfId="0" applyNumberFormat="1" applyFont="1" applyBorder="1" applyAlignment="1">
      <alignment horizontal="right" vertical="center"/>
    </xf>
    <xf numFmtId="4" fontId="0" fillId="0" borderId="0" xfId="0" applyNumberFormat="1"/>
    <xf numFmtId="0" fontId="38" fillId="0" borderId="33" xfId="0" applyFont="1" applyBorder="1" applyAlignment="1">
      <alignment horizontal="center" vertical="center"/>
    </xf>
    <xf numFmtId="4" fontId="38" fillId="3" borderId="34" xfId="0" applyNumberFormat="1" applyFont="1" applyFill="1" applyBorder="1" applyAlignment="1">
      <alignment horizontal="right" vertical="center"/>
    </xf>
    <xf numFmtId="4" fontId="31" fillId="3" borderId="42" xfId="0" applyNumberFormat="1" applyFont="1" applyFill="1" applyBorder="1" applyAlignment="1">
      <alignment horizontal="right" vertical="center"/>
    </xf>
    <xf numFmtId="4" fontId="0" fillId="0" borderId="54" xfId="0" applyNumberFormat="1" applyFont="1" applyBorder="1" applyAlignment="1">
      <alignment vertical="center"/>
    </xf>
    <xf numFmtId="0" fontId="39" fillId="0" borderId="76" xfId="0" applyFont="1" applyBorder="1" applyAlignment="1">
      <alignment vertical="center"/>
    </xf>
    <xf numFmtId="0" fontId="40" fillId="0" borderId="15" xfId="0" applyFont="1" applyBorder="1" applyAlignment="1">
      <alignment vertical="center" wrapText="1"/>
    </xf>
    <xf numFmtId="3" fontId="37" fillId="0" borderId="15" xfId="0" applyNumberFormat="1" applyFont="1" applyBorder="1" applyAlignment="1">
      <alignment vertical="center" wrapText="1"/>
    </xf>
    <xf numFmtId="0" fontId="40" fillId="0" borderId="47" xfId="0" applyFont="1" applyBorder="1" applyAlignment="1">
      <alignment vertical="center" wrapText="1"/>
    </xf>
    <xf numFmtId="3" fontId="41" fillId="0" borderId="15" xfId="0" applyNumberFormat="1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3" fontId="41" fillId="0" borderId="6" xfId="0" applyNumberFormat="1" applyFont="1" applyBorder="1" applyAlignment="1">
      <alignment vertical="center" wrapText="1"/>
    </xf>
    <xf numFmtId="3" fontId="42" fillId="0" borderId="76" xfId="0" applyNumberFormat="1" applyFont="1" applyBorder="1" applyAlignment="1">
      <alignment vertical="center" wrapText="1"/>
    </xf>
    <xf numFmtId="0" fontId="40" fillId="0" borderId="41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37" fillId="0" borderId="41" xfId="0" applyFont="1" applyBorder="1" applyAlignment="1">
      <alignment vertical="center" wrapText="1"/>
    </xf>
    <xf numFmtId="0" fontId="36" fillId="5" borderId="24" xfId="0" applyFont="1" applyFill="1" applyBorder="1"/>
    <xf numFmtId="0" fontId="8" fillId="5" borderId="36" xfId="0" applyFont="1" applyFill="1" applyBorder="1" applyAlignment="1">
      <alignment horizontal="center" vertical="center" wrapText="1"/>
    </xf>
    <xf numFmtId="4" fontId="8" fillId="0" borderId="36" xfId="0" applyNumberFormat="1" applyFont="1" applyBorder="1" applyAlignment="1">
      <alignment vertical="center"/>
    </xf>
    <xf numFmtId="4" fontId="0" fillId="0" borderId="10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/>
    </xf>
    <xf numFmtId="4" fontId="18" fillId="0" borderId="42" xfId="0" applyNumberFormat="1" applyFont="1" applyBorder="1" applyAlignment="1">
      <alignment vertical="center"/>
    </xf>
    <xf numFmtId="4" fontId="18" fillId="0" borderId="14" xfId="0" applyNumberFormat="1" applyFon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4" fontId="31" fillId="0" borderId="16" xfId="0" applyNumberFormat="1" applyFont="1" applyBorder="1" applyAlignment="1">
      <alignment vertical="center"/>
    </xf>
    <xf numFmtId="4" fontId="31" fillId="0" borderId="42" xfId="0" applyNumberFormat="1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4" fontId="31" fillId="0" borderId="10" xfId="0" applyNumberFormat="1" applyFont="1" applyBorder="1" applyAlignment="1">
      <alignment vertical="center"/>
    </xf>
    <xf numFmtId="4" fontId="0" fillId="0" borderId="13" xfId="0" applyNumberFormat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22" fillId="4" borderId="2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right" vertical="top" wrapText="1"/>
    </xf>
    <xf numFmtId="4" fontId="8" fillId="0" borderId="67" xfId="0" applyNumberFormat="1" applyFont="1" applyBorder="1" applyAlignment="1">
      <alignment vertical="center"/>
    </xf>
    <xf numFmtId="4" fontId="0" fillId="0" borderId="60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8" fillId="0" borderId="73" xfId="0" applyNumberFormat="1" applyFon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8" fillId="0" borderId="48" xfId="0" applyNumberFormat="1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4" fontId="13" fillId="0" borderId="59" xfId="0" applyNumberFormat="1" applyFont="1" applyBorder="1" applyAlignment="1">
      <alignment vertical="center"/>
    </xf>
    <xf numFmtId="4" fontId="28" fillId="0" borderId="55" xfId="0" applyNumberFormat="1" applyFont="1" applyBorder="1" applyAlignment="1"/>
    <xf numFmtId="4" fontId="13" fillId="0" borderId="5" xfId="0" applyNumberFormat="1" applyFont="1" applyBorder="1" applyAlignment="1">
      <alignment horizontal="right" vertical="center"/>
    </xf>
    <xf numFmtId="4" fontId="13" fillId="0" borderId="9" xfId="0" applyNumberFormat="1" applyFont="1" applyBorder="1"/>
    <xf numFmtId="4" fontId="8" fillId="0" borderId="6" xfId="0" applyNumberFormat="1" applyFont="1" applyBorder="1" applyAlignment="1">
      <alignment vertical="center"/>
    </xf>
    <xf numFmtId="4" fontId="13" fillId="0" borderId="55" xfId="0" applyNumberFormat="1" applyFont="1" applyBorder="1" applyAlignment="1">
      <alignment horizontal="right" vertical="center"/>
    </xf>
    <xf numFmtId="4" fontId="13" fillId="0" borderId="55" xfId="0" applyNumberFormat="1" applyFont="1" applyBorder="1" applyAlignment="1">
      <alignment vertical="center"/>
    </xf>
    <xf numFmtId="4" fontId="13" fillId="0" borderId="53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4" fontId="44" fillId="0" borderId="18" xfId="0" applyNumberFormat="1" applyFont="1" applyBorder="1" applyAlignment="1">
      <alignment vertical="center"/>
    </xf>
    <xf numFmtId="4" fontId="8" fillId="0" borderId="6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1" fillId="0" borderId="35" xfId="0" applyNumberFormat="1" applyFont="1" applyBorder="1" applyAlignment="1">
      <alignment horizontal="right"/>
    </xf>
    <xf numFmtId="4" fontId="2" fillId="0" borderId="41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4" fontId="24" fillId="0" borderId="49" xfId="0" applyNumberFormat="1" applyFont="1" applyBorder="1" applyAlignment="1">
      <alignment horizontal="right"/>
    </xf>
    <xf numFmtId="4" fontId="21" fillId="0" borderId="33" xfId="0" applyNumberFormat="1" applyFont="1" applyBorder="1" applyAlignment="1">
      <alignment horizontal="right"/>
    </xf>
    <xf numFmtId="4" fontId="9" fillId="0" borderId="41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right"/>
    </xf>
    <xf numFmtId="4" fontId="21" fillId="0" borderId="46" xfId="0" applyNumberFormat="1" applyFont="1" applyBorder="1" applyAlignment="1">
      <alignment horizontal="right"/>
    </xf>
    <xf numFmtId="4" fontId="9" fillId="0" borderId="24" xfId="0" applyNumberFormat="1" applyFont="1" applyBorder="1" applyAlignment="1">
      <alignment horizontal="right"/>
    </xf>
    <xf numFmtId="4" fontId="21" fillId="0" borderId="36" xfId="0" applyNumberFormat="1" applyFont="1" applyBorder="1" applyAlignment="1">
      <alignment horizontal="right"/>
    </xf>
    <xf numFmtId="4" fontId="9" fillId="0" borderId="7" xfId="0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" fontId="21" fillId="0" borderId="34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21" fillId="0" borderId="33" xfId="0" applyNumberFormat="1" applyFont="1" applyBorder="1"/>
    <xf numFmtId="4" fontId="21" fillId="0" borderId="34" xfId="0" applyNumberFormat="1" applyFont="1" applyBorder="1"/>
    <xf numFmtId="4" fontId="9" fillId="0" borderId="41" xfId="0" applyNumberFormat="1" applyFont="1" applyBorder="1"/>
    <xf numFmtId="4" fontId="9" fillId="0" borderId="42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4" fontId="9" fillId="0" borderId="47" xfId="0" applyNumberFormat="1" applyFont="1" applyBorder="1" applyAlignment="1">
      <alignment horizontal="right"/>
    </xf>
    <xf numFmtId="4" fontId="21" fillId="0" borderId="36" xfId="1" applyNumberFormat="1" applyFont="1" applyBorder="1" applyAlignment="1"/>
    <xf numFmtId="4" fontId="9" fillId="0" borderId="6" xfId="0" applyNumberFormat="1" applyFont="1" applyBorder="1"/>
    <xf numFmtId="4" fontId="9" fillId="0" borderId="10" xfId="0" applyNumberFormat="1" applyFont="1" applyBorder="1"/>
    <xf numFmtId="4" fontId="9" fillId="0" borderId="8" xfId="0" applyNumberFormat="1" applyFont="1" applyBorder="1"/>
    <xf numFmtId="4" fontId="9" fillId="0" borderId="14" xfId="0" applyNumberFormat="1" applyFont="1" applyBorder="1"/>
    <xf numFmtId="4" fontId="2" fillId="0" borderId="42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" fontId="21" fillId="0" borderId="35" xfId="0" applyNumberFormat="1" applyFont="1" applyBorder="1"/>
    <xf numFmtId="4" fontId="9" fillId="0" borderId="7" xfId="0" applyNumberFormat="1" applyFont="1" applyBorder="1"/>
    <xf numFmtId="4" fontId="9" fillId="0" borderId="5" xfId="0" applyNumberFormat="1" applyFont="1" applyBorder="1"/>
    <xf numFmtId="4" fontId="9" fillId="0" borderId="16" xfId="0" applyNumberFormat="1" applyFont="1" applyBorder="1" applyAlignment="1">
      <alignment horizontal="right"/>
    </xf>
    <xf numFmtId="4" fontId="24" fillId="0" borderId="49" xfId="0" applyNumberFormat="1" applyFont="1" applyFill="1" applyBorder="1" applyAlignment="1">
      <alignment horizontal="right"/>
    </xf>
    <xf numFmtId="4" fontId="6" fillId="0" borderId="9" xfId="0" applyNumberFormat="1" applyFont="1" applyBorder="1" applyAlignment="1">
      <alignment vertical="top" wrapText="1"/>
    </xf>
    <xf numFmtId="4" fontId="6" fillId="0" borderId="5" xfId="0" applyNumberFormat="1" applyFont="1" applyBorder="1" applyAlignment="1">
      <alignment vertical="top" wrapText="1"/>
    </xf>
    <xf numFmtId="4" fontId="6" fillId="0" borderId="6" xfId="0" applyNumberFormat="1" applyFont="1" applyBorder="1" applyAlignment="1">
      <alignment vertical="top" wrapText="1"/>
    </xf>
    <xf numFmtId="4" fontId="0" fillId="0" borderId="61" xfId="0" applyNumberFormat="1" applyBorder="1" applyAlignment="1">
      <alignment vertical="center"/>
    </xf>
    <xf numFmtId="4" fontId="11" fillId="0" borderId="6" xfId="0" applyNumberFormat="1" applyFont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0" fillId="0" borderId="47" xfId="0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vertical="center" wrapText="1"/>
    </xf>
    <xf numFmtId="0" fontId="5" fillId="2" borderId="86" xfId="0" applyFont="1" applyFill="1" applyBorder="1" applyAlignment="1">
      <alignment horizontal="left" vertical="center" wrapText="1"/>
    </xf>
    <xf numFmtId="0" fontId="20" fillId="0" borderId="6" xfId="0" quotePrefix="1" applyFont="1" applyBorder="1" applyAlignment="1">
      <alignment horizontal="right" vertical="center"/>
    </xf>
    <xf numFmtId="4" fontId="20" fillId="0" borderId="6" xfId="0" applyNumberFormat="1" applyFont="1" applyBorder="1" applyAlignment="1">
      <alignment horizontal="right" vertical="center"/>
    </xf>
    <xf numFmtId="4" fontId="0" fillId="0" borderId="6" xfId="0" applyNumberFormat="1" applyFont="1" applyBorder="1" applyAlignment="1">
      <alignment vertical="center"/>
    </xf>
    <xf numFmtId="2" fontId="20" fillId="0" borderId="6" xfId="0" applyNumberFormat="1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 wrapText="1"/>
    </xf>
    <xf numFmtId="0" fontId="22" fillId="4" borderId="43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22" fillId="4" borderId="16" xfId="0" applyFont="1" applyFill="1" applyBorder="1" applyAlignment="1">
      <alignment vertical="center" wrapText="1"/>
    </xf>
    <xf numFmtId="0" fontId="23" fillId="3" borderId="10" xfId="0" applyFont="1" applyFill="1" applyBorder="1" applyAlignment="1">
      <alignment horizontal="center" vertical="center" wrapText="1"/>
    </xf>
    <xf numFmtId="4" fontId="23" fillId="3" borderId="14" xfId="0" applyNumberFormat="1" applyFont="1" applyFill="1" applyBorder="1" applyAlignment="1">
      <alignment vertical="center" wrapText="1"/>
    </xf>
    <xf numFmtId="4" fontId="23" fillId="3" borderId="10" xfId="0" applyNumberFormat="1" applyFont="1" applyFill="1" applyBorder="1" applyAlignment="1">
      <alignment horizontal="right" wrapText="1"/>
    </xf>
    <xf numFmtId="4" fontId="22" fillId="3" borderId="10" xfId="0" applyNumberFormat="1" applyFont="1" applyFill="1" applyBorder="1" applyAlignment="1">
      <alignment vertical="center" wrapText="1"/>
    </xf>
    <xf numFmtId="4" fontId="23" fillId="0" borderId="87" xfId="0" applyNumberFormat="1" applyFont="1" applyBorder="1" applyAlignment="1">
      <alignment vertical="top" wrapText="1"/>
    </xf>
    <xf numFmtId="4" fontId="23" fillId="0" borderId="88" xfId="0" applyNumberFormat="1" applyFont="1" applyBorder="1" applyAlignment="1">
      <alignment vertical="top" wrapText="1"/>
    </xf>
    <xf numFmtId="4" fontId="2" fillId="0" borderId="14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/>
    <xf numFmtId="4" fontId="24" fillId="0" borderId="36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2" fontId="23" fillId="0" borderId="6" xfId="0" applyNumberFormat="1" applyFont="1" applyBorder="1"/>
    <xf numFmtId="2" fontId="23" fillId="0" borderId="8" xfId="0" applyNumberFormat="1" applyFont="1" applyBorder="1"/>
    <xf numFmtId="2" fontId="23" fillId="0" borderId="35" xfId="0" applyNumberFormat="1" applyFont="1" applyBorder="1"/>
    <xf numFmtId="2" fontId="22" fillId="0" borderId="35" xfId="0" applyNumberFormat="1" applyFont="1" applyBorder="1"/>
    <xf numFmtId="2" fontId="22" fillId="0" borderId="33" xfId="0" applyNumberFormat="1" applyFont="1" applyBorder="1"/>
    <xf numFmtId="0" fontId="9" fillId="0" borderId="8" xfId="0" applyFont="1" applyBorder="1" applyAlignment="1"/>
    <xf numFmtId="0" fontId="22" fillId="4" borderId="16" xfId="0" applyFont="1" applyFill="1" applyBorder="1" applyAlignment="1">
      <alignment horizontal="center" vertical="center" wrapText="1"/>
    </xf>
    <xf numFmtId="4" fontId="13" fillId="0" borderId="5" xfId="0" applyNumberFormat="1" applyFont="1" applyBorder="1"/>
    <xf numFmtId="0" fontId="11" fillId="2" borderId="54" xfId="0" applyFont="1" applyFill="1" applyBorder="1" applyAlignment="1">
      <alignment horizontal="center" vertical="center" wrapText="1"/>
    </xf>
    <xf numFmtId="4" fontId="0" fillId="0" borderId="55" xfId="0" applyNumberFormat="1" applyFont="1" applyBorder="1" applyAlignment="1">
      <alignment horizontal="right" vertical="center"/>
    </xf>
    <xf numFmtId="3" fontId="0" fillId="0" borderId="6" xfId="0" applyNumberFormat="1" applyBorder="1" applyAlignment="1">
      <alignment vertical="center"/>
    </xf>
    <xf numFmtId="0" fontId="6" fillId="5" borderId="89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 wrapText="1"/>
    </xf>
    <xf numFmtId="0" fontId="45" fillId="4" borderId="5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8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2" fillId="4" borderId="7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84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center" vertical="center" wrapText="1"/>
    </xf>
    <xf numFmtId="0" fontId="19" fillId="2" borderId="5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75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5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12" xfId="0" applyBorder="1"/>
    <xf numFmtId="0" fontId="5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5" fillId="2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top" wrapText="1"/>
    </xf>
    <xf numFmtId="0" fontId="30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79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7" fillId="5" borderId="5" xfId="0" applyFont="1" applyFill="1" applyBorder="1" applyAlignment="1">
      <alignment horizontal="center" vertical="center"/>
    </xf>
    <xf numFmtId="0" fontId="43" fillId="5" borderId="8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0" fillId="0" borderId="33" xfId="0" applyBorder="1"/>
    <xf numFmtId="4" fontId="31" fillId="0" borderId="28" xfId="0" applyNumberFormat="1" applyFont="1" applyBorder="1" applyAlignment="1">
      <alignment horizontal="right" vertical="center"/>
    </xf>
    <xf numFmtId="4" fontId="31" fillId="0" borderId="33" xfId="0" applyNumberFormat="1" applyFont="1" applyBorder="1" applyAlignment="1">
      <alignment horizontal="right" vertical="center"/>
    </xf>
    <xf numFmtId="4" fontId="31" fillId="3" borderId="5" xfId="0" applyNumberFormat="1" applyFont="1" applyFill="1" applyBorder="1" applyAlignment="1">
      <alignment horizontal="right" vertical="center"/>
    </xf>
    <xf numFmtId="4" fontId="31" fillId="3" borderId="8" xfId="0" applyNumberFormat="1" applyFont="1" applyFill="1" applyBorder="1" applyAlignment="1">
      <alignment horizontal="right" vertical="center"/>
    </xf>
    <xf numFmtId="4" fontId="31" fillId="0" borderId="16" xfId="0" applyNumberFormat="1" applyFont="1" applyBorder="1" applyAlignment="1">
      <alignment horizontal="right" vertical="center"/>
    </xf>
    <xf numFmtId="4" fontId="31" fillId="0" borderId="14" xfId="0" applyNumberFormat="1" applyFont="1" applyBorder="1" applyAlignment="1">
      <alignment horizontal="right" vertical="center"/>
    </xf>
    <xf numFmtId="4" fontId="31" fillId="0" borderId="8" xfId="0" applyNumberFormat="1" applyFont="1" applyBorder="1" applyAlignment="1">
      <alignment horizontal="right" vertical="center"/>
    </xf>
    <xf numFmtId="4" fontId="31" fillId="0" borderId="7" xfId="0" applyNumberFormat="1" applyFont="1" applyBorder="1" applyAlignment="1">
      <alignment horizontal="right" vertical="center"/>
    </xf>
    <xf numFmtId="4" fontId="31" fillId="0" borderId="13" xfId="0" applyNumberFormat="1" applyFont="1" applyBorder="1" applyAlignment="1">
      <alignment horizontal="right" vertical="center"/>
    </xf>
    <xf numFmtId="4" fontId="18" fillId="0" borderId="29" xfId="0" applyNumberFormat="1" applyFont="1" applyBorder="1" applyAlignment="1">
      <alignment horizontal="right" vertical="center"/>
    </xf>
    <xf numFmtId="4" fontId="18" fillId="0" borderId="14" xfId="0" applyNumberFormat="1" applyFont="1" applyBorder="1" applyAlignment="1">
      <alignment horizontal="right" vertical="center"/>
    </xf>
    <xf numFmtId="4" fontId="31" fillId="0" borderId="31" xfId="0" applyNumberFormat="1" applyFont="1" applyBorder="1" applyAlignment="1">
      <alignment horizontal="right" vertical="center"/>
    </xf>
    <xf numFmtId="4" fontId="31" fillId="0" borderId="53" xfId="0" applyNumberFormat="1" applyFont="1" applyBorder="1" applyAlignment="1">
      <alignment horizontal="right" vertical="center"/>
    </xf>
    <xf numFmtId="4" fontId="18" fillId="0" borderId="78" xfId="0" applyNumberFormat="1" applyFont="1" applyBorder="1" applyAlignment="1">
      <alignment horizontal="right" vertical="center"/>
    </xf>
    <xf numFmtId="4" fontId="18" fillId="0" borderId="53" xfId="0" applyNumberFormat="1" applyFont="1" applyBorder="1" applyAlignment="1">
      <alignment horizontal="right" vertical="center"/>
    </xf>
    <xf numFmtId="4" fontId="31" fillId="0" borderId="62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1" fillId="0" borderId="0" xfId="0" applyNumberFormat="1" applyFont="1" applyAlignment="1">
      <alignment horizontal="right" wrapText="1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4" fontId="31" fillId="0" borderId="5" xfId="0" applyNumberFormat="1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right" vertical="center"/>
    </xf>
    <xf numFmtId="4" fontId="31" fillId="0" borderId="29" xfId="0" applyNumberFormat="1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4" fontId="0" fillId="0" borderId="55" xfId="0" applyNumberFormat="1" applyFont="1" applyBorder="1" applyAlignment="1">
      <alignment horizontal="right" vertical="center"/>
    </xf>
    <xf numFmtId="4" fontId="31" fillId="0" borderId="78" xfId="0" applyNumberFormat="1" applyFont="1" applyBorder="1" applyAlignment="1">
      <alignment vertical="center"/>
    </xf>
    <xf numFmtId="4" fontId="31" fillId="0" borderId="53" xfId="0" applyNumberFormat="1" applyFont="1" applyBorder="1" applyAlignment="1">
      <alignment vertical="center"/>
    </xf>
    <xf numFmtId="0" fontId="8" fillId="5" borderId="43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77" xfId="0" applyFont="1" applyFill="1" applyBorder="1" applyAlignment="1">
      <alignment horizontal="center" vertical="center"/>
    </xf>
    <xf numFmtId="0" fontId="8" fillId="5" borderId="76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31" fillId="0" borderId="5" xfId="0" quotePrefix="1" applyFont="1" applyBorder="1" applyAlignment="1">
      <alignment horizontal="center" vertical="center"/>
    </xf>
    <xf numFmtId="0" fontId="31" fillId="0" borderId="8" xfId="0" quotePrefix="1" applyFont="1" applyBorder="1" applyAlignment="1">
      <alignment horizontal="center" vertical="center"/>
    </xf>
    <xf numFmtId="4" fontId="31" fillId="0" borderId="10" xfId="0" applyNumberFormat="1" applyFont="1" applyBorder="1" applyAlignment="1">
      <alignment horizontal="right" vertical="center"/>
    </xf>
    <xf numFmtId="4" fontId="31" fillId="0" borderId="44" xfId="0" applyNumberFormat="1" applyFont="1" applyBorder="1" applyAlignment="1">
      <alignment horizontal="right" vertical="center"/>
    </xf>
    <xf numFmtId="4" fontId="31" fillId="0" borderId="40" xfId="0" applyNumberFormat="1" applyFont="1" applyBorder="1" applyAlignment="1">
      <alignment horizontal="right" vertical="center"/>
    </xf>
    <xf numFmtId="4" fontId="0" fillId="0" borderId="78" xfId="0" applyNumberFormat="1" applyFont="1" applyBorder="1" applyAlignment="1">
      <alignment horizontal="right" vertical="center"/>
    </xf>
    <xf numFmtId="4" fontId="0" fillId="0" borderId="37" xfId="0" applyNumberFormat="1" applyFont="1" applyBorder="1" applyAlignment="1">
      <alignment horizontal="right" vertical="center"/>
    </xf>
    <xf numFmtId="4" fontId="0" fillId="0" borderId="43" xfId="0" applyNumberFormat="1" applyFont="1" applyBorder="1" applyAlignment="1">
      <alignment horizontal="right" vertical="center"/>
    </xf>
    <xf numFmtId="4" fontId="0" fillId="0" borderId="38" xfId="0" applyNumberFormat="1" applyFont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showGridLines="0" topLeftCell="F93" zoomScaleNormal="100" workbookViewId="0">
      <selection sqref="A1:P98"/>
    </sheetView>
  </sheetViews>
  <sheetFormatPr defaultRowHeight="12.75"/>
  <cols>
    <col min="1" max="1" width="5.85546875" customWidth="1"/>
    <col min="2" max="2" width="5.7109375" customWidth="1"/>
    <col min="3" max="3" width="28.5703125" customWidth="1"/>
    <col min="4" max="5" width="14.42578125" customWidth="1"/>
    <col min="6" max="6" width="15" style="10" customWidth="1"/>
    <col min="7" max="8" width="16.7109375" style="10" customWidth="1"/>
    <col min="9" max="15" width="15" style="10" customWidth="1"/>
    <col min="16" max="16" width="6.42578125" customWidth="1"/>
  </cols>
  <sheetData>
    <row r="1" spans="1:16" ht="20.25" customHeight="1">
      <c r="A1" s="41"/>
      <c r="B1" s="41"/>
      <c r="C1" s="41"/>
      <c r="D1" s="41"/>
      <c r="E1" s="41"/>
      <c r="F1" s="42"/>
      <c r="G1" s="42"/>
      <c r="H1" s="42"/>
      <c r="I1" s="39"/>
      <c r="J1" s="42"/>
      <c r="K1" s="39"/>
      <c r="L1" s="42"/>
      <c r="M1" s="473" t="s">
        <v>287</v>
      </c>
      <c r="N1" s="473"/>
      <c r="O1" s="473"/>
    </row>
    <row r="2" spans="1:16" ht="47.25" customHeight="1">
      <c r="A2" s="443" t="s">
        <v>238</v>
      </c>
      <c r="B2" s="443"/>
      <c r="C2" s="443"/>
      <c r="D2" s="443"/>
      <c r="E2" s="443"/>
      <c r="F2" s="443"/>
      <c r="G2" s="444"/>
      <c r="H2" s="443"/>
      <c r="I2" s="443"/>
      <c r="J2" s="43"/>
      <c r="K2" s="42"/>
      <c r="L2" s="42"/>
      <c r="M2" s="42"/>
      <c r="N2" s="42"/>
      <c r="O2" s="42"/>
    </row>
    <row r="3" spans="1:16" ht="21" customHeight="1" thickBot="1">
      <c r="A3" s="43"/>
      <c r="B3" s="43"/>
      <c r="C3" s="43"/>
      <c r="D3" s="43"/>
      <c r="E3" s="43"/>
      <c r="F3" s="43"/>
      <c r="G3" s="43"/>
      <c r="H3" s="43"/>
      <c r="I3" s="11"/>
      <c r="J3" s="11"/>
      <c r="K3" s="42"/>
      <c r="L3" s="42"/>
      <c r="M3" s="2" t="s">
        <v>0</v>
      </c>
      <c r="N3" s="2"/>
      <c r="O3" s="2"/>
    </row>
    <row r="4" spans="1:16" s="3" customFormat="1" ht="15" customHeight="1" thickBot="1">
      <c r="A4" s="445" t="s">
        <v>1</v>
      </c>
      <c r="B4" s="448" t="s">
        <v>4</v>
      </c>
      <c r="C4" s="451" t="s">
        <v>5</v>
      </c>
      <c r="D4" s="454" t="s">
        <v>229</v>
      </c>
      <c r="E4" s="414"/>
      <c r="F4" s="464" t="s">
        <v>2</v>
      </c>
      <c r="G4" s="465"/>
      <c r="H4" s="465"/>
      <c r="I4" s="465"/>
      <c r="J4" s="465"/>
      <c r="K4" s="465"/>
      <c r="L4" s="465"/>
      <c r="M4" s="465"/>
      <c r="N4" s="465"/>
      <c r="O4" s="465"/>
      <c r="P4" s="468" t="s">
        <v>240</v>
      </c>
    </row>
    <row r="5" spans="1:16" s="3" customFormat="1" ht="12" customHeight="1">
      <c r="A5" s="446"/>
      <c r="B5" s="449"/>
      <c r="C5" s="452"/>
      <c r="D5" s="455"/>
      <c r="E5" s="325"/>
      <c r="F5" s="457" t="s">
        <v>6</v>
      </c>
      <c r="G5" s="459" t="s">
        <v>2</v>
      </c>
      <c r="H5" s="460"/>
      <c r="I5" s="460"/>
      <c r="J5" s="460"/>
      <c r="K5" s="460"/>
      <c r="L5" s="460"/>
      <c r="M5" s="457" t="s">
        <v>8</v>
      </c>
      <c r="N5" s="471" t="s">
        <v>2</v>
      </c>
      <c r="O5" s="472"/>
      <c r="P5" s="469"/>
    </row>
    <row r="6" spans="1:16" s="3" customFormat="1" ht="36" customHeight="1">
      <c r="A6" s="446"/>
      <c r="B6" s="449"/>
      <c r="C6" s="452"/>
      <c r="D6" s="455"/>
      <c r="E6" s="325"/>
      <c r="F6" s="457"/>
      <c r="G6" s="461" t="s">
        <v>26</v>
      </c>
      <c r="H6" s="462"/>
      <c r="I6" s="463" t="s">
        <v>27</v>
      </c>
      <c r="J6" s="463" t="s">
        <v>31</v>
      </c>
      <c r="K6" s="463" t="s">
        <v>32</v>
      </c>
      <c r="L6" s="466" t="s">
        <v>141</v>
      </c>
      <c r="M6" s="457"/>
      <c r="N6" s="474" t="s">
        <v>34</v>
      </c>
      <c r="O6" s="437" t="s">
        <v>7</v>
      </c>
      <c r="P6" s="469"/>
    </row>
    <row r="7" spans="1:16" s="5" customFormat="1" ht="167.25" customHeight="1" thickBot="1">
      <c r="A7" s="447"/>
      <c r="B7" s="450"/>
      <c r="C7" s="453"/>
      <c r="D7" s="456"/>
      <c r="E7" s="415" t="s">
        <v>272</v>
      </c>
      <c r="F7" s="458"/>
      <c r="G7" s="97" t="s">
        <v>25</v>
      </c>
      <c r="H7" s="98" t="s">
        <v>28</v>
      </c>
      <c r="I7" s="450"/>
      <c r="J7" s="450"/>
      <c r="K7" s="450"/>
      <c r="L7" s="467"/>
      <c r="M7" s="458"/>
      <c r="N7" s="447"/>
      <c r="O7" s="417" t="s">
        <v>33</v>
      </c>
      <c r="P7" s="470"/>
    </row>
    <row r="8" spans="1:16" s="3" customFormat="1">
      <c r="A8" s="40">
        <v>1</v>
      </c>
      <c r="B8" s="12">
        <v>2</v>
      </c>
      <c r="C8" s="12">
        <v>3</v>
      </c>
      <c r="D8" s="12">
        <v>4</v>
      </c>
      <c r="E8" s="12"/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418">
        <v>14</v>
      </c>
      <c r="P8" s="430" t="s">
        <v>285</v>
      </c>
    </row>
    <row r="9" spans="1:16" s="3" customFormat="1" ht="13.5" thickBot="1">
      <c r="A9" s="44" t="s">
        <v>35</v>
      </c>
      <c r="B9" s="45"/>
      <c r="C9" s="45" t="s">
        <v>36</v>
      </c>
      <c r="D9" s="365">
        <f>SUM(D10:D13)</f>
        <v>9337063.8699999992</v>
      </c>
      <c r="E9" s="365">
        <f>SUM(E10:E13)</f>
        <v>3318818.5900000003</v>
      </c>
      <c r="F9" s="365">
        <f>SUM(F10:F13)</f>
        <v>169663.34999999998</v>
      </c>
      <c r="G9" s="373">
        <f t="shared" ref="G9:M9" si="0">SUM(G10:G13)</f>
        <v>2773.54</v>
      </c>
      <c r="H9" s="365">
        <f t="shared" si="0"/>
        <v>166889.80999999997</v>
      </c>
      <c r="I9" s="365">
        <f t="shared" si="0"/>
        <v>0</v>
      </c>
      <c r="J9" s="365">
        <f t="shared" si="0"/>
        <v>0</v>
      </c>
      <c r="K9" s="365">
        <f t="shared" si="0"/>
        <v>0</v>
      </c>
      <c r="L9" s="365">
        <f t="shared" si="0"/>
        <v>0</v>
      </c>
      <c r="M9" s="365">
        <f t="shared" si="0"/>
        <v>3149155.24</v>
      </c>
      <c r="N9" s="374">
        <f>SUM(N10:N13)</f>
        <v>3149155.24</v>
      </c>
      <c r="O9" s="374">
        <f>SUM(O10:O13)</f>
        <v>2447303.02</v>
      </c>
      <c r="P9" s="434">
        <f>E9/D9%</f>
        <v>35.544563432444427</v>
      </c>
    </row>
    <row r="10" spans="1:16" s="3" customFormat="1">
      <c r="A10" s="46"/>
      <c r="B10" s="47" t="s">
        <v>37</v>
      </c>
      <c r="C10" s="48" t="s">
        <v>38</v>
      </c>
      <c r="D10" s="362">
        <v>350000</v>
      </c>
      <c r="E10" s="362">
        <v>4243.68</v>
      </c>
      <c r="F10" s="362">
        <f>E10-M10</f>
        <v>4243.68</v>
      </c>
      <c r="G10" s="362">
        <v>0</v>
      </c>
      <c r="H10" s="363">
        <f>F10-G10-I10-J10-K10-L10</f>
        <v>4243.68</v>
      </c>
      <c r="I10" s="362">
        <v>0</v>
      </c>
      <c r="J10" s="362">
        <v>0</v>
      </c>
      <c r="K10" s="362">
        <v>0</v>
      </c>
      <c r="L10" s="362">
        <v>0</v>
      </c>
      <c r="M10" s="375">
        <v>0</v>
      </c>
      <c r="N10" s="375">
        <v>0</v>
      </c>
      <c r="O10" s="419">
        <v>0</v>
      </c>
      <c r="P10" s="432">
        <f t="shared" ref="P10:P73" si="1">E10/D10%</f>
        <v>1.21248</v>
      </c>
    </row>
    <row r="11" spans="1:16" s="3" customFormat="1" ht="22.5">
      <c r="A11" s="49"/>
      <c r="B11" s="50" t="s">
        <v>39</v>
      </c>
      <c r="C11" s="51" t="s">
        <v>40</v>
      </c>
      <c r="D11" s="363">
        <v>8810416</v>
      </c>
      <c r="E11" s="362">
        <v>3149155.24</v>
      </c>
      <c r="F11" s="362">
        <f t="shared" ref="F11:F13" si="2">E11-M11</f>
        <v>0</v>
      </c>
      <c r="G11" s="362">
        <v>0</v>
      </c>
      <c r="H11" s="363">
        <f>F11-G11-I11-J11-K11-L11</f>
        <v>0</v>
      </c>
      <c r="I11" s="362">
        <v>0</v>
      </c>
      <c r="J11" s="363">
        <v>0</v>
      </c>
      <c r="K11" s="363">
        <v>0</v>
      </c>
      <c r="L11" s="363">
        <v>0</v>
      </c>
      <c r="M11" s="375">
        <v>3149155.24</v>
      </c>
      <c r="N11" s="375">
        <f>M11</f>
        <v>3149155.24</v>
      </c>
      <c r="O11" s="420">
        <v>2447303.02</v>
      </c>
      <c r="P11" s="431">
        <f t="shared" si="1"/>
        <v>35.743547637251183</v>
      </c>
    </row>
    <row r="12" spans="1:16" s="3" customFormat="1">
      <c r="A12" s="52"/>
      <c r="B12" s="50" t="s">
        <v>41</v>
      </c>
      <c r="C12" s="53" t="s">
        <v>42</v>
      </c>
      <c r="D12" s="363">
        <v>21400</v>
      </c>
      <c r="E12" s="362">
        <v>12411.81</v>
      </c>
      <c r="F12" s="362">
        <f t="shared" si="2"/>
        <v>12411.81</v>
      </c>
      <c r="G12" s="362">
        <v>0</v>
      </c>
      <c r="H12" s="363">
        <f>F12-G12-I12-J12-K12-L12</f>
        <v>12411.81</v>
      </c>
      <c r="I12" s="362">
        <v>0</v>
      </c>
      <c r="J12" s="363">
        <v>0</v>
      </c>
      <c r="K12" s="363">
        <v>0</v>
      </c>
      <c r="L12" s="363">
        <v>0</v>
      </c>
      <c r="M12" s="363">
        <v>0</v>
      </c>
      <c r="N12" s="375">
        <v>0</v>
      </c>
      <c r="O12" s="421">
        <v>0</v>
      </c>
      <c r="P12" s="431">
        <f t="shared" si="1"/>
        <v>57.999112149532706</v>
      </c>
    </row>
    <row r="13" spans="1:16" s="3" customFormat="1">
      <c r="A13" s="54"/>
      <c r="B13" s="47" t="s">
        <v>43</v>
      </c>
      <c r="C13" s="48" t="s">
        <v>44</v>
      </c>
      <c r="D13" s="362">
        <v>155247.87</v>
      </c>
      <c r="E13" s="362">
        <v>153007.85999999999</v>
      </c>
      <c r="F13" s="362">
        <f t="shared" si="2"/>
        <v>153007.85999999999</v>
      </c>
      <c r="G13" s="362">
        <v>2773.54</v>
      </c>
      <c r="H13" s="363">
        <f>F13-G13-I13-J13-K13-L13</f>
        <v>150234.31999999998</v>
      </c>
      <c r="I13" s="362">
        <v>0</v>
      </c>
      <c r="J13" s="362">
        <v>0</v>
      </c>
      <c r="K13" s="362">
        <v>0</v>
      </c>
      <c r="L13" s="362">
        <v>0</v>
      </c>
      <c r="M13" s="362">
        <v>0</v>
      </c>
      <c r="N13" s="375">
        <v>0</v>
      </c>
      <c r="O13" s="421">
        <v>0</v>
      </c>
      <c r="P13" s="431">
        <f t="shared" si="1"/>
        <v>98.557139624524311</v>
      </c>
    </row>
    <row r="14" spans="1:16" s="3" customFormat="1" ht="13.5" thickBot="1">
      <c r="A14" s="44" t="s">
        <v>45</v>
      </c>
      <c r="B14" s="45"/>
      <c r="C14" s="45" t="s">
        <v>46</v>
      </c>
      <c r="D14" s="365">
        <f>D15</f>
        <v>5000</v>
      </c>
      <c r="E14" s="365">
        <f>E15</f>
        <v>4999.97</v>
      </c>
      <c r="F14" s="365">
        <f>F15</f>
        <v>4999.97</v>
      </c>
      <c r="G14" s="374">
        <f>G15</f>
        <v>0</v>
      </c>
      <c r="H14" s="365">
        <f>H15</f>
        <v>4999.97</v>
      </c>
      <c r="I14" s="374">
        <f t="shared" ref="I14:L14" si="3">I15</f>
        <v>0</v>
      </c>
      <c r="J14" s="374">
        <f t="shared" si="3"/>
        <v>0</v>
      </c>
      <c r="K14" s="374">
        <f t="shared" si="3"/>
        <v>0</v>
      </c>
      <c r="L14" s="374">
        <f t="shared" si="3"/>
        <v>0</v>
      </c>
      <c r="M14" s="376">
        <v>0</v>
      </c>
      <c r="N14" s="377">
        <f>N15</f>
        <v>0</v>
      </c>
      <c r="O14" s="377">
        <f>O15</f>
        <v>0</v>
      </c>
      <c r="P14" s="434">
        <f t="shared" si="1"/>
        <v>99.999400000000009</v>
      </c>
    </row>
    <row r="15" spans="1:16" s="3" customFormat="1">
      <c r="A15" s="55"/>
      <c r="B15" s="56" t="s">
        <v>47</v>
      </c>
      <c r="C15" s="57" t="s">
        <v>44</v>
      </c>
      <c r="D15" s="366">
        <v>5000</v>
      </c>
      <c r="E15" s="362">
        <v>4999.97</v>
      </c>
      <c r="F15" s="362">
        <f>E15-M15</f>
        <v>4999.97</v>
      </c>
      <c r="G15" s="362">
        <v>0</v>
      </c>
      <c r="H15" s="363">
        <f>F15-G15-I15-J15-K15-L15</f>
        <v>4999.97</v>
      </c>
      <c r="I15" s="362">
        <v>0</v>
      </c>
      <c r="J15" s="366">
        <v>0</v>
      </c>
      <c r="K15" s="366">
        <v>0</v>
      </c>
      <c r="L15" s="366">
        <v>0</v>
      </c>
      <c r="M15" s="378">
        <v>0</v>
      </c>
      <c r="N15" s="375">
        <v>0</v>
      </c>
      <c r="O15" s="422">
        <v>0</v>
      </c>
      <c r="P15" s="432">
        <f t="shared" si="1"/>
        <v>99.999400000000009</v>
      </c>
    </row>
    <row r="16" spans="1:16" s="3" customFormat="1" ht="13.5" thickBot="1">
      <c r="A16" s="58">
        <v>600</v>
      </c>
      <c r="B16" s="59"/>
      <c r="C16" s="59" t="s">
        <v>48</v>
      </c>
      <c r="D16" s="359">
        <f>SUM(D17:D21)</f>
        <v>8899108</v>
      </c>
      <c r="E16" s="359">
        <f>SUM(E17:E21)</f>
        <v>743732.53</v>
      </c>
      <c r="F16" s="359">
        <f>SUM(F17:F21)</f>
        <v>708277.53</v>
      </c>
      <c r="G16" s="359">
        <f t="shared" ref="G16:M16" si="4">SUM(G17:G21)</f>
        <v>0</v>
      </c>
      <c r="H16" s="359">
        <f t="shared" si="4"/>
        <v>683611.45</v>
      </c>
      <c r="I16" s="359">
        <f t="shared" si="4"/>
        <v>24666.080000000002</v>
      </c>
      <c r="J16" s="359">
        <f t="shared" si="4"/>
        <v>0</v>
      </c>
      <c r="K16" s="359">
        <f t="shared" si="4"/>
        <v>0</v>
      </c>
      <c r="L16" s="359">
        <f t="shared" si="4"/>
        <v>0</v>
      </c>
      <c r="M16" s="359">
        <f t="shared" si="4"/>
        <v>35455</v>
      </c>
      <c r="N16" s="370">
        <f>M16</f>
        <v>35455</v>
      </c>
      <c r="O16" s="370">
        <f>SUM(O17:O21)</f>
        <v>0</v>
      </c>
      <c r="P16" s="434">
        <f t="shared" si="1"/>
        <v>8.3573828972521742</v>
      </c>
    </row>
    <row r="17" spans="1:16" s="3" customFormat="1">
      <c r="A17" s="60"/>
      <c r="B17" s="48">
        <v>60004</v>
      </c>
      <c r="C17" s="48" t="s">
        <v>49</v>
      </c>
      <c r="D17" s="362">
        <v>1255400</v>
      </c>
      <c r="E17" s="362">
        <v>556251.67000000004</v>
      </c>
      <c r="F17" s="362">
        <f t="shared" ref="F17:F21" si="5">E17-M17</f>
        <v>556251.67000000004</v>
      </c>
      <c r="G17" s="362">
        <v>0</v>
      </c>
      <c r="H17" s="363">
        <f>F17-G17-I17-J17-K17-L17</f>
        <v>556251.67000000004</v>
      </c>
      <c r="I17" s="362">
        <v>0</v>
      </c>
      <c r="J17" s="362">
        <v>0</v>
      </c>
      <c r="K17" s="362">
        <v>0</v>
      </c>
      <c r="L17" s="362">
        <v>0</v>
      </c>
      <c r="M17" s="362">
        <v>0</v>
      </c>
      <c r="N17" s="375">
        <v>0</v>
      </c>
      <c r="O17" s="422">
        <v>0</v>
      </c>
      <c r="P17" s="432">
        <f t="shared" si="1"/>
        <v>44.308719929902821</v>
      </c>
    </row>
    <row r="18" spans="1:16" s="3" customFormat="1">
      <c r="A18" s="60"/>
      <c r="B18" s="48">
        <v>60011</v>
      </c>
      <c r="C18" s="48" t="s">
        <v>274</v>
      </c>
      <c r="D18" s="362">
        <v>905</v>
      </c>
      <c r="E18" s="362">
        <v>834.33</v>
      </c>
      <c r="F18" s="362">
        <f t="shared" si="5"/>
        <v>834.33</v>
      </c>
      <c r="G18" s="362">
        <v>0</v>
      </c>
      <c r="H18" s="363">
        <f>F18-G18-I18-J18-K18-L18</f>
        <v>834.33</v>
      </c>
      <c r="I18" s="362">
        <v>0</v>
      </c>
      <c r="J18" s="362"/>
      <c r="K18" s="362">
        <v>0</v>
      </c>
      <c r="L18" s="362">
        <v>0</v>
      </c>
      <c r="M18" s="362">
        <v>0</v>
      </c>
      <c r="N18" s="375">
        <v>0</v>
      </c>
      <c r="O18" s="422">
        <v>0</v>
      </c>
      <c r="P18" s="431">
        <f t="shared" si="1"/>
        <v>92.191160220994476</v>
      </c>
    </row>
    <row r="19" spans="1:16" s="3" customFormat="1">
      <c r="A19" s="60"/>
      <c r="B19" s="48">
        <v>60014</v>
      </c>
      <c r="C19" s="48" t="s">
        <v>184</v>
      </c>
      <c r="D19" s="362">
        <v>1160000</v>
      </c>
      <c r="E19" s="362">
        <v>25000</v>
      </c>
      <c r="F19" s="362">
        <f t="shared" si="5"/>
        <v>0</v>
      </c>
      <c r="G19" s="362">
        <v>0</v>
      </c>
      <c r="H19" s="363">
        <f>F19-G19-I19-J19-K19-L19</f>
        <v>0</v>
      </c>
      <c r="I19" s="362">
        <v>0</v>
      </c>
      <c r="J19" s="362">
        <v>0</v>
      </c>
      <c r="K19" s="362">
        <v>0</v>
      </c>
      <c r="L19" s="362">
        <v>0</v>
      </c>
      <c r="M19" s="362">
        <v>25000</v>
      </c>
      <c r="N19" s="375">
        <v>160000</v>
      </c>
      <c r="O19" s="422">
        <v>0</v>
      </c>
      <c r="P19" s="431">
        <f t="shared" si="1"/>
        <v>2.1551724137931036</v>
      </c>
    </row>
    <row r="20" spans="1:16" s="3" customFormat="1">
      <c r="A20" s="61"/>
      <c r="B20" s="53">
        <v>60016</v>
      </c>
      <c r="C20" s="53" t="s">
        <v>50</v>
      </c>
      <c r="D20" s="363">
        <v>5859303</v>
      </c>
      <c r="E20" s="362">
        <v>155206.13</v>
      </c>
      <c r="F20" s="362">
        <f t="shared" si="5"/>
        <v>144751.13</v>
      </c>
      <c r="G20" s="362">
        <v>0</v>
      </c>
      <c r="H20" s="363">
        <f>F20-G20-I20-J20-K20-L20</f>
        <v>124365.45000000001</v>
      </c>
      <c r="I20" s="362">
        <v>20385.68</v>
      </c>
      <c r="J20" s="363">
        <v>0</v>
      </c>
      <c r="K20" s="363">
        <v>0</v>
      </c>
      <c r="L20" s="363">
        <v>0</v>
      </c>
      <c r="M20" s="363">
        <v>10455</v>
      </c>
      <c r="N20" s="375">
        <f>M20</f>
        <v>10455</v>
      </c>
      <c r="O20" s="423">
        <v>0</v>
      </c>
      <c r="P20" s="431">
        <f t="shared" si="1"/>
        <v>2.6488838348178958</v>
      </c>
    </row>
    <row r="21" spans="1:16">
      <c r="A21" s="61"/>
      <c r="B21" s="53">
        <v>60095</v>
      </c>
      <c r="C21" s="53" t="s">
        <v>44</v>
      </c>
      <c r="D21" s="363">
        <v>623500</v>
      </c>
      <c r="E21" s="362">
        <v>6440.4</v>
      </c>
      <c r="F21" s="362">
        <f t="shared" si="5"/>
        <v>6440.4</v>
      </c>
      <c r="G21" s="362">
        <v>0</v>
      </c>
      <c r="H21" s="363">
        <f>F21-G21-I21-J21-K21-L21</f>
        <v>2160</v>
      </c>
      <c r="I21" s="362">
        <v>4280.3999999999996</v>
      </c>
      <c r="J21" s="363">
        <v>0</v>
      </c>
      <c r="K21" s="363">
        <v>0</v>
      </c>
      <c r="L21" s="363">
        <v>0</v>
      </c>
      <c r="M21" s="363">
        <v>0</v>
      </c>
      <c r="N21" s="375">
        <f>M21</f>
        <v>0</v>
      </c>
      <c r="O21" s="423">
        <v>0</v>
      </c>
      <c r="P21" s="431">
        <f t="shared" si="1"/>
        <v>1.0329430633520449</v>
      </c>
    </row>
    <row r="22" spans="1:16" ht="13.5" thickBot="1">
      <c r="A22" s="58">
        <v>630</v>
      </c>
      <c r="B22" s="45"/>
      <c r="C22" s="45" t="s">
        <v>51</v>
      </c>
      <c r="D22" s="365">
        <f>D23</f>
        <v>404259</v>
      </c>
      <c r="E22" s="365">
        <f>E23</f>
        <v>103203.77</v>
      </c>
      <c r="F22" s="365">
        <f>F23</f>
        <v>34652.97</v>
      </c>
      <c r="G22" s="365">
        <f>G23</f>
        <v>0</v>
      </c>
      <c r="H22" s="365">
        <f>H23</f>
        <v>34652.97</v>
      </c>
      <c r="I22" s="365">
        <f t="shared" ref="I22:L22" si="6">I23</f>
        <v>0</v>
      </c>
      <c r="J22" s="365">
        <f t="shared" si="6"/>
        <v>0</v>
      </c>
      <c r="K22" s="365">
        <f t="shared" si="6"/>
        <v>0</v>
      </c>
      <c r="L22" s="365">
        <f t="shared" si="6"/>
        <v>0</v>
      </c>
      <c r="M22" s="374">
        <f>M23</f>
        <v>68550.8</v>
      </c>
      <c r="N22" s="374">
        <f>SUM(N23)</f>
        <v>68550.8</v>
      </c>
      <c r="O22" s="374">
        <f>SUM(O23)</f>
        <v>68550.8</v>
      </c>
      <c r="P22" s="434">
        <f t="shared" si="1"/>
        <v>25.529121182212393</v>
      </c>
    </row>
    <row r="23" spans="1:16">
      <c r="A23" s="55"/>
      <c r="B23" s="57">
        <v>63095</v>
      </c>
      <c r="C23" s="57" t="s">
        <v>44</v>
      </c>
      <c r="D23" s="366">
        <v>404259</v>
      </c>
      <c r="E23" s="362">
        <v>103203.77</v>
      </c>
      <c r="F23" s="362">
        <f>E23-M23</f>
        <v>34652.97</v>
      </c>
      <c r="G23" s="362">
        <v>0</v>
      </c>
      <c r="H23" s="363">
        <f>F23-G23-I23-J23-K23-L23</f>
        <v>34652.97</v>
      </c>
      <c r="I23" s="362">
        <v>0</v>
      </c>
      <c r="J23" s="366">
        <v>0</v>
      </c>
      <c r="K23" s="379">
        <v>0</v>
      </c>
      <c r="L23" s="379">
        <v>0</v>
      </c>
      <c r="M23" s="379">
        <v>68550.8</v>
      </c>
      <c r="N23" s="379">
        <f>M23</f>
        <v>68550.8</v>
      </c>
      <c r="O23" s="379">
        <v>68550.8</v>
      </c>
      <c r="P23" s="432">
        <f t="shared" si="1"/>
        <v>25.529121182212393</v>
      </c>
    </row>
    <row r="24" spans="1:16" ht="13.5" thickBot="1">
      <c r="A24" s="58">
        <v>700</v>
      </c>
      <c r="B24" s="59"/>
      <c r="C24" s="59" t="s">
        <v>52</v>
      </c>
      <c r="D24" s="359">
        <f>D25+D26</f>
        <v>1752741</v>
      </c>
      <c r="E24" s="359">
        <f>E25+E26</f>
        <v>505585.77999999997</v>
      </c>
      <c r="F24" s="359">
        <f>F25+F26</f>
        <v>497357.07999999996</v>
      </c>
      <c r="G24" s="359">
        <f t="shared" ref="G24:M24" si="7">G25+G26</f>
        <v>17853.810000000001</v>
      </c>
      <c r="H24" s="359">
        <f t="shared" si="7"/>
        <v>475995.89</v>
      </c>
      <c r="I24" s="359">
        <f t="shared" si="7"/>
        <v>3219.38</v>
      </c>
      <c r="J24" s="359">
        <f t="shared" si="7"/>
        <v>288</v>
      </c>
      <c r="K24" s="359">
        <f t="shared" si="7"/>
        <v>0</v>
      </c>
      <c r="L24" s="359">
        <f t="shared" si="7"/>
        <v>0</v>
      </c>
      <c r="M24" s="359">
        <f t="shared" si="7"/>
        <v>8228.7000000000007</v>
      </c>
      <c r="N24" s="370">
        <f>N25+N26</f>
        <v>8228.7000000000007</v>
      </c>
      <c r="O24" s="370">
        <f>O25+O26</f>
        <v>0</v>
      </c>
      <c r="P24" s="434">
        <f t="shared" si="1"/>
        <v>28.845435805974756</v>
      </c>
    </row>
    <row r="25" spans="1:16" ht="15" customHeight="1">
      <c r="A25" s="62"/>
      <c r="B25" s="48">
        <v>70005</v>
      </c>
      <c r="C25" s="436" t="s">
        <v>53</v>
      </c>
      <c r="D25" s="362">
        <v>984320</v>
      </c>
      <c r="E25" s="362">
        <v>385799.67</v>
      </c>
      <c r="F25" s="362">
        <f t="shared" ref="F25:F26" si="8">E25-M25</f>
        <v>385799.67</v>
      </c>
      <c r="G25" s="362">
        <v>0</v>
      </c>
      <c r="H25" s="363">
        <f>F25-G25-I25-J25-K25-L25</f>
        <v>385799.67</v>
      </c>
      <c r="I25" s="362">
        <v>0</v>
      </c>
      <c r="J25" s="362">
        <v>0</v>
      </c>
      <c r="K25" s="362">
        <v>0</v>
      </c>
      <c r="L25" s="362">
        <v>0</v>
      </c>
      <c r="M25" s="362">
        <v>0</v>
      </c>
      <c r="N25" s="362">
        <f>M25</f>
        <v>0</v>
      </c>
      <c r="O25" s="424">
        <v>0</v>
      </c>
      <c r="P25" s="432">
        <f t="shared" si="1"/>
        <v>39.194537345578667</v>
      </c>
    </row>
    <row r="26" spans="1:16">
      <c r="A26" s="64"/>
      <c r="B26" s="53">
        <v>70095</v>
      </c>
      <c r="C26" s="53" t="s">
        <v>44</v>
      </c>
      <c r="D26" s="363">
        <v>768421</v>
      </c>
      <c r="E26" s="362">
        <v>119786.11</v>
      </c>
      <c r="F26" s="362">
        <f t="shared" si="8"/>
        <v>111557.41</v>
      </c>
      <c r="G26" s="362">
        <v>17853.810000000001</v>
      </c>
      <c r="H26" s="363">
        <f>F26-G26-I26-J26-K26-L26</f>
        <v>90196.22</v>
      </c>
      <c r="I26" s="362">
        <v>3219.38</v>
      </c>
      <c r="J26" s="362">
        <v>288</v>
      </c>
      <c r="K26" s="362">
        <v>0</v>
      </c>
      <c r="L26" s="362">
        <v>0</v>
      </c>
      <c r="M26" s="362">
        <v>8228.7000000000007</v>
      </c>
      <c r="N26" s="375">
        <f>M26</f>
        <v>8228.7000000000007</v>
      </c>
      <c r="O26" s="425">
        <v>0</v>
      </c>
      <c r="P26" s="431">
        <f t="shared" si="1"/>
        <v>15.588604423877015</v>
      </c>
    </row>
    <row r="27" spans="1:16" ht="13.5" thickBot="1">
      <c r="A27" s="58">
        <v>710</v>
      </c>
      <c r="B27" s="59"/>
      <c r="C27" s="59" t="s">
        <v>54</v>
      </c>
      <c r="D27" s="359">
        <f t="shared" ref="D27:O27" si="9">SUM(D28:D30)</f>
        <v>610700</v>
      </c>
      <c r="E27" s="359">
        <f t="shared" si="9"/>
        <v>95902.080000000002</v>
      </c>
      <c r="F27" s="359">
        <f t="shared" si="9"/>
        <v>95902.080000000002</v>
      </c>
      <c r="G27" s="359">
        <f t="shared" si="9"/>
        <v>926</v>
      </c>
      <c r="H27" s="359">
        <f t="shared" si="9"/>
        <v>94976.08</v>
      </c>
      <c r="I27" s="359">
        <f t="shared" si="9"/>
        <v>0</v>
      </c>
      <c r="J27" s="359">
        <f t="shared" si="9"/>
        <v>0</v>
      </c>
      <c r="K27" s="359">
        <f t="shared" si="9"/>
        <v>0</v>
      </c>
      <c r="L27" s="359">
        <f t="shared" si="9"/>
        <v>0</v>
      </c>
      <c r="M27" s="359">
        <f t="shared" si="9"/>
        <v>0</v>
      </c>
      <c r="N27" s="370">
        <f t="shared" si="9"/>
        <v>0</v>
      </c>
      <c r="O27" s="370">
        <f t="shared" si="9"/>
        <v>0</v>
      </c>
      <c r="P27" s="434">
        <f t="shared" si="1"/>
        <v>15.703631897822172</v>
      </c>
    </row>
    <row r="28" spans="1:16" ht="25.5" customHeight="1">
      <c r="A28" s="61"/>
      <c r="B28" s="48">
        <v>71004</v>
      </c>
      <c r="C28" s="63" t="s">
        <v>55</v>
      </c>
      <c r="D28" s="362">
        <v>478000</v>
      </c>
      <c r="E28" s="362">
        <v>82677.95</v>
      </c>
      <c r="F28" s="362">
        <f t="shared" ref="F28:F30" si="10">E28-M28</f>
        <v>82677.95</v>
      </c>
      <c r="G28" s="362">
        <v>926</v>
      </c>
      <c r="H28" s="363">
        <f>F28-G28-I28-J28-K28-L28</f>
        <v>81751.95</v>
      </c>
      <c r="I28" s="362">
        <v>0</v>
      </c>
      <c r="J28" s="362">
        <v>0</v>
      </c>
      <c r="K28" s="362">
        <v>0</v>
      </c>
      <c r="L28" s="362">
        <v>0</v>
      </c>
      <c r="M28" s="362">
        <v>0</v>
      </c>
      <c r="N28" s="375">
        <v>0</v>
      </c>
      <c r="O28" s="424">
        <v>0</v>
      </c>
      <c r="P28" s="432">
        <f t="shared" si="1"/>
        <v>17.296642259414224</v>
      </c>
    </row>
    <row r="29" spans="1:16" ht="25.5" customHeight="1">
      <c r="A29" s="61"/>
      <c r="B29" s="53">
        <v>71014</v>
      </c>
      <c r="C29" s="51" t="s">
        <v>56</v>
      </c>
      <c r="D29" s="363">
        <v>107000</v>
      </c>
      <c r="E29" s="362">
        <v>8856</v>
      </c>
      <c r="F29" s="362">
        <f t="shared" si="10"/>
        <v>8856</v>
      </c>
      <c r="G29" s="362">
        <v>0</v>
      </c>
      <c r="H29" s="363">
        <f>F29-G29-I29-J29-K29-L29</f>
        <v>8856</v>
      </c>
      <c r="I29" s="362">
        <v>0</v>
      </c>
      <c r="J29" s="362">
        <v>0</v>
      </c>
      <c r="K29" s="362">
        <v>0</v>
      </c>
      <c r="L29" s="362">
        <v>0</v>
      </c>
      <c r="M29" s="362">
        <v>0</v>
      </c>
      <c r="N29" s="375">
        <v>0</v>
      </c>
      <c r="O29" s="425">
        <v>0</v>
      </c>
      <c r="P29" s="431">
        <f t="shared" si="1"/>
        <v>8.2766355140186914</v>
      </c>
    </row>
    <row r="30" spans="1:16">
      <c r="A30" s="64"/>
      <c r="B30" s="53">
        <v>71035</v>
      </c>
      <c r="C30" s="53" t="s">
        <v>57</v>
      </c>
      <c r="D30" s="363">
        <v>25700</v>
      </c>
      <c r="E30" s="362">
        <v>4368.13</v>
      </c>
      <c r="F30" s="362">
        <f t="shared" si="10"/>
        <v>4368.13</v>
      </c>
      <c r="G30" s="362">
        <v>0</v>
      </c>
      <c r="H30" s="363">
        <f>F30-G30-I30-J30-K30-L30</f>
        <v>4368.13</v>
      </c>
      <c r="I30" s="362">
        <v>0</v>
      </c>
      <c r="J30" s="363">
        <v>0</v>
      </c>
      <c r="K30" s="363">
        <v>0</v>
      </c>
      <c r="L30" s="363">
        <v>0</v>
      </c>
      <c r="M30" s="363">
        <v>0</v>
      </c>
      <c r="N30" s="375">
        <v>0</v>
      </c>
      <c r="O30" s="425">
        <v>0</v>
      </c>
      <c r="P30" s="431">
        <f t="shared" si="1"/>
        <v>16.996614785992218</v>
      </c>
    </row>
    <row r="31" spans="1:16" ht="13.5" thickBot="1">
      <c r="A31" s="58">
        <v>750</v>
      </c>
      <c r="B31" s="59"/>
      <c r="C31" s="59" t="s">
        <v>58</v>
      </c>
      <c r="D31" s="359">
        <f>SUM(D32:D36)</f>
        <v>4391972</v>
      </c>
      <c r="E31" s="359">
        <f>SUM(E32:E36)</f>
        <v>2078377.0699999998</v>
      </c>
      <c r="F31" s="359">
        <f>SUM(F32:F36)</f>
        <v>2060672.0799999998</v>
      </c>
      <c r="G31" s="359">
        <f t="shared" ref="G31:M31" si="11">SUM(G32:G36)</f>
        <v>1473847.59</v>
      </c>
      <c r="H31" s="359">
        <f t="shared" si="11"/>
        <v>487914.92999999993</v>
      </c>
      <c r="I31" s="359">
        <f t="shared" si="11"/>
        <v>0</v>
      </c>
      <c r="J31" s="359">
        <f t="shared" si="11"/>
        <v>98909.56</v>
      </c>
      <c r="K31" s="359">
        <f t="shared" si="11"/>
        <v>0</v>
      </c>
      <c r="L31" s="359">
        <f t="shared" si="11"/>
        <v>0</v>
      </c>
      <c r="M31" s="359">
        <f t="shared" si="11"/>
        <v>17704.990000000002</v>
      </c>
      <c r="N31" s="370">
        <f>N32+N33+N34+N36</f>
        <v>17704.990000000002</v>
      </c>
      <c r="O31" s="370">
        <f>O32+O33+O34+O36</f>
        <v>0</v>
      </c>
      <c r="P31" s="434">
        <f t="shared" si="1"/>
        <v>47.322183975671969</v>
      </c>
    </row>
    <row r="32" spans="1:16">
      <c r="A32" s="61"/>
      <c r="B32" s="48">
        <v>75011</v>
      </c>
      <c r="C32" s="48" t="s">
        <v>59</v>
      </c>
      <c r="D32" s="362">
        <v>85000</v>
      </c>
      <c r="E32" s="362">
        <v>46041</v>
      </c>
      <c r="F32" s="362">
        <f t="shared" ref="F32:F36" si="12">E32-M32</f>
        <v>46041</v>
      </c>
      <c r="G32" s="362">
        <v>43989.84</v>
      </c>
      <c r="H32" s="363">
        <f>F32-G32-I32-J32-K32-L32</f>
        <v>2051.1600000000035</v>
      </c>
      <c r="I32" s="362">
        <v>0</v>
      </c>
      <c r="J32" s="362">
        <v>0</v>
      </c>
      <c r="K32" s="362">
        <v>0</v>
      </c>
      <c r="L32" s="362">
        <v>0</v>
      </c>
      <c r="M32" s="362">
        <v>0</v>
      </c>
      <c r="N32" s="375">
        <v>0</v>
      </c>
      <c r="O32" s="424">
        <v>0</v>
      </c>
      <c r="P32" s="432">
        <f t="shared" si="1"/>
        <v>54.165882352941175</v>
      </c>
    </row>
    <row r="33" spans="1:16">
      <c r="A33" s="61"/>
      <c r="B33" s="53">
        <v>75022</v>
      </c>
      <c r="C33" s="51" t="s">
        <v>60</v>
      </c>
      <c r="D33" s="363">
        <v>191400</v>
      </c>
      <c r="E33" s="362">
        <v>81311.27</v>
      </c>
      <c r="F33" s="362">
        <f t="shared" si="12"/>
        <v>81311.27</v>
      </c>
      <c r="G33" s="362">
        <v>0</v>
      </c>
      <c r="H33" s="363">
        <f>F33-G33-I33-J33-K33-L33</f>
        <v>2436.7100000000064</v>
      </c>
      <c r="I33" s="362">
        <v>0</v>
      </c>
      <c r="J33" s="362">
        <v>78874.559999999998</v>
      </c>
      <c r="K33" s="362">
        <v>0</v>
      </c>
      <c r="L33" s="362">
        <v>0</v>
      </c>
      <c r="M33" s="362">
        <v>0</v>
      </c>
      <c r="N33" s="375">
        <v>0</v>
      </c>
      <c r="O33" s="425">
        <v>0</v>
      </c>
      <c r="P33" s="431">
        <f t="shared" si="1"/>
        <v>42.482377220480672</v>
      </c>
    </row>
    <row r="34" spans="1:16">
      <c r="A34" s="64"/>
      <c r="B34" s="53">
        <v>75023</v>
      </c>
      <c r="C34" s="51" t="s">
        <v>61</v>
      </c>
      <c r="D34" s="363">
        <v>3824890</v>
      </c>
      <c r="E34" s="362">
        <v>1803146.14</v>
      </c>
      <c r="F34" s="362">
        <f t="shared" si="12"/>
        <v>1785441.15</v>
      </c>
      <c r="G34" s="362">
        <v>1427945.75</v>
      </c>
      <c r="H34" s="363">
        <f>F34-G34-I34-J34-K34-L34</f>
        <v>355820.39999999991</v>
      </c>
      <c r="I34" s="362">
        <v>0</v>
      </c>
      <c r="J34" s="362">
        <v>1675</v>
      </c>
      <c r="K34" s="362">
        <v>0</v>
      </c>
      <c r="L34" s="362">
        <v>0</v>
      </c>
      <c r="M34" s="362">
        <v>17704.990000000002</v>
      </c>
      <c r="N34" s="362">
        <f>M34</f>
        <v>17704.990000000002</v>
      </c>
      <c r="O34" s="425">
        <v>0</v>
      </c>
      <c r="P34" s="431">
        <f t="shared" si="1"/>
        <v>47.142431285605596</v>
      </c>
    </row>
    <row r="35" spans="1:16" ht="21" customHeight="1">
      <c r="A35" s="65"/>
      <c r="B35" s="53">
        <v>75075</v>
      </c>
      <c r="C35" s="51" t="s">
        <v>149</v>
      </c>
      <c r="D35" s="363">
        <v>211980</v>
      </c>
      <c r="E35" s="362">
        <v>104759.66</v>
      </c>
      <c r="F35" s="362">
        <f t="shared" si="12"/>
        <v>104759.66</v>
      </c>
      <c r="G35" s="362">
        <v>1912</v>
      </c>
      <c r="H35" s="363">
        <f>F35-G35-I35-J35-K35-L35</f>
        <v>102847.66</v>
      </c>
      <c r="I35" s="362">
        <v>0</v>
      </c>
      <c r="J35" s="363">
        <v>0</v>
      </c>
      <c r="K35" s="363">
        <v>0</v>
      </c>
      <c r="L35" s="363">
        <v>0</v>
      </c>
      <c r="M35" s="363">
        <v>0</v>
      </c>
      <c r="N35" s="367">
        <v>0</v>
      </c>
      <c r="O35" s="425">
        <v>0</v>
      </c>
      <c r="P35" s="431">
        <f t="shared" si="1"/>
        <v>49.419596188319652</v>
      </c>
    </row>
    <row r="36" spans="1:16">
      <c r="A36" s="64"/>
      <c r="B36" s="53">
        <v>75095</v>
      </c>
      <c r="C36" s="53" t="s">
        <v>44</v>
      </c>
      <c r="D36" s="363">
        <v>78702</v>
      </c>
      <c r="E36" s="362">
        <v>43119</v>
      </c>
      <c r="F36" s="362">
        <f t="shared" si="12"/>
        <v>43119</v>
      </c>
      <c r="G36" s="362">
        <v>0</v>
      </c>
      <c r="H36" s="363">
        <f>F36-G36-I36-J36-K36-L36</f>
        <v>24759</v>
      </c>
      <c r="I36" s="362">
        <v>0</v>
      </c>
      <c r="J36" s="362">
        <v>18360</v>
      </c>
      <c r="K36" s="362">
        <v>0</v>
      </c>
      <c r="L36" s="362">
        <v>0</v>
      </c>
      <c r="M36" s="362">
        <v>0</v>
      </c>
      <c r="N36" s="375">
        <v>0</v>
      </c>
      <c r="O36" s="425">
        <v>0</v>
      </c>
      <c r="P36" s="431">
        <f t="shared" si="1"/>
        <v>54.787680109781199</v>
      </c>
    </row>
    <row r="37" spans="1:16" ht="34.5" thickBot="1">
      <c r="A37" s="58">
        <v>751</v>
      </c>
      <c r="B37" s="45"/>
      <c r="C37" s="66" t="s">
        <v>62</v>
      </c>
      <c r="D37" s="365">
        <f>D38</f>
        <v>1788</v>
      </c>
      <c r="E37" s="365">
        <f>E38</f>
        <v>894</v>
      </c>
      <c r="F37" s="365">
        <f t="shared" ref="F37:N37" si="13">F38</f>
        <v>894</v>
      </c>
      <c r="G37" s="365">
        <f t="shared" si="13"/>
        <v>894</v>
      </c>
      <c r="H37" s="365">
        <f t="shared" si="13"/>
        <v>0</v>
      </c>
      <c r="I37" s="365">
        <f t="shared" si="13"/>
        <v>0</v>
      </c>
      <c r="J37" s="365">
        <f t="shared" si="13"/>
        <v>0</v>
      </c>
      <c r="K37" s="365">
        <f t="shared" si="13"/>
        <v>0</v>
      </c>
      <c r="L37" s="365">
        <f t="shared" si="13"/>
        <v>0</v>
      </c>
      <c r="M37" s="365">
        <f t="shared" si="13"/>
        <v>0</v>
      </c>
      <c r="N37" s="365">
        <f t="shared" si="13"/>
        <v>0</v>
      </c>
      <c r="O37" s="374">
        <f>O38</f>
        <v>0</v>
      </c>
      <c r="P37" s="434">
        <f t="shared" si="1"/>
        <v>50</v>
      </c>
    </row>
    <row r="38" spans="1:16" ht="22.5">
      <c r="A38" s="64"/>
      <c r="B38" s="48">
        <v>75101</v>
      </c>
      <c r="C38" s="67" t="s">
        <v>63</v>
      </c>
      <c r="D38" s="362">
        <v>1788</v>
      </c>
      <c r="E38" s="362">
        <v>894</v>
      </c>
      <c r="F38" s="362">
        <f>E38-M38</f>
        <v>894</v>
      </c>
      <c r="G38" s="362">
        <f>F38-N38</f>
        <v>894</v>
      </c>
      <c r="H38" s="363">
        <f>F38-G38-I38-J38-K38-L38</f>
        <v>0</v>
      </c>
      <c r="I38" s="362">
        <v>0</v>
      </c>
      <c r="J38" s="362">
        <v>0</v>
      </c>
      <c r="K38" s="362">
        <v>0</v>
      </c>
      <c r="L38" s="362">
        <v>0</v>
      </c>
      <c r="M38" s="362">
        <v>0</v>
      </c>
      <c r="N38" s="375">
        <v>0</v>
      </c>
      <c r="O38" s="424">
        <v>0</v>
      </c>
      <c r="P38" s="432">
        <f t="shared" si="1"/>
        <v>50</v>
      </c>
    </row>
    <row r="39" spans="1:16" ht="23.25" thickBot="1">
      <c r="A39" s="60">
        <v>754</v>
      </c>
      <c r="B39" s="68"/>
      <c r="C39" s="66" t="s">
        <v>64</v>
      </c>
      <c r="D39" s="365">
        <f>SUM(D40:D45)</f>
        <v>878920</v>
      </c>
      <c r="E39" s="365">
        <f>SUM(E40:E45)</f>
        <v>328073.76</v>
      </c>
      <c r="F39" s="365">
        <f>SUM(F40:F45)</f>
        <v>309094.86</v>
      </c>
      <c r="G39" s="365">
        <f t="shared" ref="G39:O39" si="14">SUM(G40:G45)</f>
        <v>139854.47</v>
      </c>
      <c r="H39" s="365">
        <f t="shared" si="14"/>
        <v>44618.390000000007</v>
      </c>
      <c r="I39" s="365">
        <f t="shared" si="14"/>
        <v>124622</v>
      </c>
      <c r="J39" s="365">
        <f t="shared" si="14"/>
        <v>0</v>
      </c>
      <c r="K39" s="365">
        <f t="shared" si="14"/>
        <v>0</v>
      </c>
      <c r="L39" s="365">
        <f t="shared" si="14"/>
        <v>0</v>
      </c>
      <c r="M39" s="365">
        <f t="shared" si="14"/>
        <v>18978.900000000001</v>
      </c>
      <c r="N39" s="374">
        <f t="shared" si="14"/>
        <v>18978.900000000001</v>
      </c>
      <c r="O39" s="374">
        <f t="shared" si="14"/>
        <v>0</v>
      </c>
      <c r="P39" s="434">
        <f t="shared" si="1"/>
        <v>37.326919401083146</v>
      </c>
    </row>
    <row r="40" spans="1:16">
      <c r="A40" s="69"/>
      <c r="B40" s="48">
        <v>75405</v>
      </c>
      <c r="C40" s="48" t="s">
        <v>65</v>
      </c>
      <c r="D40" s="362">
        <v>5000</v>
      </c>
      <c r="E40" s="362">
        <v>0</v>
      </c>
      <c r="F40" s="362">
        <f t="shared" ref="F40:F45" si="15">E40-M40</f>
        <v>0</v>
      </c>
      <c r="G40" s="362">
        <v>0</v>
      </c>
      <c r="H40" s="363">
        <f t="shared" ref="H40:H42" si="16">F40-G40-I40-J40-K40-L40</f>
        <v>0</v>
      </c>
      <c r="I40" s="362">
        <v>0</v>
      </c>
      <c r="J40" s="362">
        <v>0</v>
      </c>
      <c r="K40" s="362">
        <v>0</v>
      </c>
      <c r="L40" s="362">
        <v>0</v>
      </c>
      <c r="M40" s="362">
        <v>0</v>
      </c>
      <c r="N40" s="375">
        <v>0</v>
      </c>
      <c r="O40" s="424">
        <v>0</v>
      </c>
      <c r="P40" s="432">
        <f t="shared" si="1"/>
        <v>0</v>
      </c>
    </row>
    <row r="41" spans="1:16">
      <c r="A41" s="60"/>
      <c r="B41" s="53">
        <v>75406</v>
      </c>
      <c r="C41" s="53" t="s">
        <v>66</v>
      </c>
      <c r="D41" s="363">
        <v>10000</v>
      </c>
      <c r="E41" s="362">
        <v>8000</v>
      </c>
      <c r="F41" s="362">
        <f t="shared" si="15"/>
        <v>8000</v>
      </c>
      <c r="G41" s="362">
        <v>0</v>
      </c>
      <c r="H41" s="363">
        <f t="shared" si="16"/>
        <v>8000</v>
      </c>
      <c r="I41" s="362">
        <v>0</v>
      </c>
      <c r="J41" s="362">
        <v>0</v>
      </c>
      <c r="K41" s="362">
        <v>0</v>
      </c>
      <c r="L41" s="362">
        <v>0</v>
      </c>
      <c r="M41" s="362">
        <v>0</v>
      </c>
      <c r="N41" s="375">
        <v>0</v>
      </c>
      <c r="O41" s="425">
        <v>0</v>
      </c>
      <c r="P41" s="431">
        <f t="shared" si="1"/>
        <v>80</v>
      </c>
    </row>
    <row r="42" spans="1:16">
      <c r="A42" s="61"/>
      <c r="B42" s="53">
        <v>75412</v>
      </c>
      <c r="C42" s="53" t="s">
        <v>67</v>
      </c>
      <c r="D42" s="363">
        <v>265610</v>
      </c>
      <c r="E42" s="362">
        <v>125222</v>
      </c>
      <c r="F42" s="362">
        <f t="shared" si="15"/>
        <v>125222</v>
      </c>
      <c r="G42" s="362">
        <v>0</v>
      </c>
      <c r="H42" s="363">
        <f t="shared" si="16"/>
        <v>600</v>
      </c>
      <c r="I42" s="362">
        <v>124622</v>
      </c>
      <c r="J42" s="362">
        <v>0</v>
      </c>
      <c r="K42" s="362">
        <v>0</v>
      </c>
      <c r="L42" s="362">
        <v>0</v>
      </c>
      <c r="M42" s="362">
        <v>0</v>
      </c>
      <c r="N42" s="362">
        <f>M42</f>
        <v>0</v>
      </c>
      <c r="O42" s="375">
        <v>0</v>
      </c>
      <c r="P42" s="431">
        <f t="shared" si="1"/>
        <v>47.145062309401006</v>
      </c>
    </row>
    <row r="43" spans="1:16">
      <c r="A43" s="61"/>
      <c r="B43" s="53">
        <v>75414</v>
      </c>
      <c r="C43" s="53" t="s">
        <v>68</v>
      </c>
      <c r="D43" s="367">
        <v>24010</v>
      </c>
      <c r="E43" s="375">
        <v>19126.5</v>
      </c>
      <c r="F43" s="362">
        <f t="shared" si="15"/>
        <v>147.59999999999854</v>
      </c>
      <c r="G43" s="380">
        <v>0</v>
      </c>
      <c r="H43" s="363">
        <f>F43-G43-I43-J43-K43-L43</f>
        <v>147.59999999999854</v>
      </c>
      <c r="I43" s="362">
        <v>0</v>
      </c>
      <c r="J43" s="362">
        <v>0</v>
      </c>
      <c r="K43" s="362">
        <v>0</v>
      </c>
      <c r="L43" s="362">
        <v>0</v>
      </c>
      <c r="M43" s="375">
        <v>18978.900000000001</v>
      </c>
      <c r="N43" s="375">
        <f>M43</f>
        <v>18978.900000000001</v>
      </c>
      <c r="O43" s="425">
        <v>0</v>
      </c>
      <c r="P43" s="431">
        <f t="shared" si="1"/>
        <v>79.660558100791334</v>
      </c>
    </row>
    <row r="44" spans="1:16">
      <c r="A44" s="61"/>
      <c r="B44" s="53">
        <v>75416</v>
      </c>
      <c r="C44" s="53" t="s">
        <v>177</v>
      </c>
      <c r="D44" s="367">
        <v>558300</v>
      </c>
      <c r="E44" s="375">
        <v>175725.26</v>
      </c>
      <c r="F44" s="362">
        <f t="shared" si="15"/>
        <v>175725.26</v>
      </c>
      <c r="G44" s="380">
        <v>139854.47</v>
      </c>
      <c r="H44" s="363">
        <f>F44-G44-I44-J44-K44-L44</f>
        <v>35870.790000000008</v>
      </c>
      <c r="I44" s="362"/>
      <c r="J44" s="362"/>
      <c r="K44" s="362">
        <v>0</v>
      </c>
      <c r="L44" s="362">
        <v>0</v>
      </c>
      <c r="M44" s="375">
        <v>0</v>
      </c>
      <c r="N44" s="375">
        <f>M44</f>
        <v>0</v>
      </c>
      <c r="O44" s="425"/>
      <c r="P44" s="431">
        <f t="shared" si="1"/>
        <v>31.475060003582303</v>
      </c>
    </row>
    <row r="45" spans="1:16">
      <c r="A45" s="64"/>
      <c r="B45" s="53">
        <v>75495</v>
      </c>
      <c r="C45" s="53" t="s">
        <v>44</v>
      </c>
      <c r="D45" s="367">
        <v>16000</v>
      </c>
      <c r="E45" s="375">
        <v>0</v>
      </c>
      <c r="F45" s="362">
        <f t="shared" si="15"/>
        <v>0</v>
      </c>
      <c r="G45" s="380">
        <v>0</v>
      </c>
      <c r="H45" s="363">
        <f>F45-G45-I45-J45-K45-L45</f>
        <v>0</v>
      </c>
      <c r="I45" s="362">
        <v>0</v>
      </c>
      <c r="J45" s="362">
        <v>0</v>
      </c>
      <c r="K45" s="362">
        <v>0</v>
      </c>
      <c r="L45" s="362">
        <v>0</v>
      </c>
      <c r="M45" s="362">
        <v>0</v>
      </c>
      <c r="N45" s="375">
        <v>0</v>
      </c>
      <c r="O45" s="425">
        <v>0</v>
      </c>
      <c r="P45" s="431">
        <f t="shared" si="1"/>
        <v>0</v>
      </c>
    </row>
    <row r="46" spans="1:16" ht="13.5" thickBot="1">
      <c r="A46" s="70">
        <v>757</v>
      </c>
      <c r="B46" s="71"/>
      <c r="C46" s="72" t="s">
        <v>139</v>
      </c>
      <c r="D46" s="359">
        <f t="shared" ref="D46:O46" si="17">SUM(D47)</f>
        <v>115000</v>
      </c>
      <c r="E46" s="368">
        <f t="shared" si="17"/>
        <v>0</v>
      </c>
      <c r="F46" s="359">
        <f t="shared" si="17"/>
        <v>0</v>
      </c>
      <c r="G46" s="368">
        <f t="shared" si="17"/>
        <v>0</v>
      </c>
      <c r="H46" s="359">
        <f t="shared" si="17"/>
        <v>0</v>
      </c>
      <c r="I46" s="368">
        <f t="shared" si="17"/>
        <v>0</v>
      </c>
      <c r="J46" s="359">
        <f t="shared" si="17"/>
        <v>0</v>
      </c>
      <c r="K46" s="368">
        <f t="shared" si="17"/>
        <v>0</v>
      </c>
      <c r="L46" s="359">
        <f t="shared" si="17"/>
        <v>0</v>
      </c>
      <c r="M46" s="368">
        <f t="shared" si="17"/>
        <v>0</v>
      </c>
      <c r="N46" s="370">
        <f t="shared" si="17"/>
        <v>0</v>
      </c>
      <c r="O46" s="370">
        <f t="shared" si="17"/>
        <v>0</v>
      </c>
      <c r="P46" s="434">
        <f t="shared" si="1"/>
        <v>0</v>
      </c>
    </row>
    <row r="47" spans="1:16" ht="22.5">
      <c r="A47" s="55"/>
      <c r="B47" s="73">
        <v>75702</v>
      </c>
      <c r="C47" s="67" t="s">
        <v>140</v>
      </c>
      <c r="D47" s="366">
        <v>115000</v>
      </c>
      <c r="E47" s="381"/>
      <c r="F47" s="362">
        <f>E47-M47</f>
        <v>0</v>
      </c>
      <c r="G47" s="381">
        <v>0</v>
      </c>
      <c r="H47" s="363">
        <f>F47-G47-I47-J47-K47-L47</f>
        <v>0</v>
      </c>
      <c r="I47" s="362">
        <v>0</v>
      </c>
      <c r="J47" s="366">
        <v>0</v>
      </c>
      <c r="K47" s="369">
        <v>0</v>
      </c>
      <c r="L47" s="366">
        <v>0</v>
      </c>
      <c r="M47" s="369">
        <v>0</v>
      </c>
      <c r="N47" s="375">
        <v>0</v>
      </c>
      <c r="O47" s="425">
        <v>0</v>
      </c>
      <c r="P47" s="432">
        <f t="shared" si="1"/>
        <v>0</v>
      </c>
    </row>
    <row r="48" spans="1:16" ht="13.5" thickBot="1">
      <c r="A48" s="58">
        <v>758</v>
      </c>
      <c r="B48" s="59"/>
      <c r="C48" s="59" t="s">
        <v>69</v>
      </c>
      <c r="D48" s="370">
        <f>SUM(D49:D49)</f>
        <v>487833</v>
      </c>
      <c r="E48" s="370">
        <f>SUM(E49:E49)</f>
        <v>0</v>
      </c>
      <c r="F48" s="370">
        <f>SUM(F49:F49)</f>
        <v>0</v>
      </c>
      <c r="G48" s="370">
        <f>SUM(G49:G49)</f>
        <v>0</v>
      </c>
      <c r="H48" s="370">
        <f>SUM(H49:H49)</f>
        <v>0</v>
      </c>
      <c r="I48" s="368">
        <f t="shared" ref="I48:L48" si="18">SUM(I49:I49)</f>
        <v>0</v>
      </c>
      <c r="J48" s="370">
        <f t="shared" si="18"/>
        <v>0</v>
      </c>
      <c r="K48" s="370">
        <f t="shared" si="18"/>
        <v>0</v>
      </c>
      <c r="L48" s="370">
        <f t="shared" si="18"/>
        <v>0</v>
      </c>
      <c r="M48" s="368">
        <f>SUM(M49:M49)</f>
        <v>0</v>
      </c>
      <c r="N48" s="370">
        <f>N49</f>
        <v>0</v>
      </c>
      <c r="O48" s="370">
        <f>O49</f>
        <v>0</v>
      </c>
      <c r="P48" s="434">
        <f t="shared" si="1"/>
        <v>0</v>
      </c>
    </row>
    <row r="49" spans="1:16">
      <c r="A49" s="61"/>
      <c r="B49" s="48">
        <v>75818</v>
      </c>
      <c r="C49" s="48" t="s">
        <v>70</v>
      </c>
      <c r="D49" s="362">
        <v>487833</v>
      </c>
      <c r="E49" s="362"/>
      <c r="F49" s="362">
        <f>E49-M49</f>
        <v>0</v>
      </c>
      <c r="G49" s="362">
        <v>0</v>
      </c>
      <c r="H49" s="363">
        <f>F49-G49-I49-J49-K49-L49</f>
        <v>0</v>
      </c>
      <c r="I49" s="362">
        <v>0</v>
      </c>
      <c r="J49" s="362">
        <v>0</v>
      </c>
      <c r="K49" s="362"/>
      <c r="L49" s="362">
        <v>0</v>
      </c>
      <c r="M49" s="362">
        <v>0</v>
      </c>
      <c r="N49" s="375">
        <v>0</v>
      </c>
      <c r="O49" s="424"/>
      <c r="P49" s="432">
        <f t="shared" si="1"/>
        <v>0</v>
      </c>
    </row>
    <row r="50" spans="1:16" ht="13.5" thickBot="1">
      <c r="A50" s="58">
        <v>801</v>
      </c>
      <c r="B50" s="59"/>
      <c r="C50" s="59" t="s">
        <v>71</v>
      </c>
      <c r="D50" s="359">
        <f>SUM(D51:D60)</f>
        <v>16659251</v>
      </c>
      <c r="E50" s="359">
        <f>SUM(E51:E60)</f>
        <v>7020182.5999999996</v>
      </c>
      <c r="F50" s="359">
        <f>SUM(F51:F60)</f>
        <v>6988989.6399999997</v>
      </c>
      <c r="G50" s="359">
        <f t="shared" ref="G50:M50" si="19">SUM(G51:G60)</f>
        <v>4667733.8399999989</v>
      </c>
      <c r="H50" s="359">
        <f t="shared" si="19"/>
        <v>1314205.7699999996</v>
      </c>
      <c r="I50" s="359">
        <f t="shared" si="19"/>
        <v>754545.01</v>
      </c>
      <c r="J50" s="359">
        <f t="shared" si="19"/>
        <v>230039.31999999998</v>
      </c>
      <c r="K50" s="359">
        <f t="shared" si="19"/>
        <v>22465.7</v>
      </c>
      <c r="L50" s="359">
        <f t="shared" si="19"/>
        <v>0</v>
      </c>
      <c r="M50" s="359">
        <f t="shared" si="19"/>
        <v>31192.959999999999</v>
      </c>
      <c r="N50" s="382">
        <f>SUM(N51:N60)</f>
        <v>31192.959999999999</v>
      </c>
      <c r="O50" s="382">
        <f>SUM(O51:O60)</f>
        <v>0</v>
      </c>
      <c r="P50" s="434">
        <f t="shared" si="1"/>
        <v>42.139845302769011</v>
      </c>
    </row>
    <row r="51" spans="1:16">
      <c r="A51" s="61"/>
      <c r="B51" s="48">
        <v>80101</v>
      </c>
      <c r="C51" s="48" t="s">
        <v>72</v>
      </c>
      <c r="D51" s="362">
        <v>8380601</v>
      </c>
      <c r="E51" s="362">
        <v>3257138.04</v>
      </c>
      <c r="F51" s="362">
        <f t="shared" ref="F51:F60" si="20">E51-M51</f>
        <v>3240414.13</v>
      </c>
      <c r="G51" s="362">
        <v>2408454.77</v>
      </c>
      <c r="H51" s="363">
        <f t="shared" ref="H51:H60" si="21">F51-G51-I51-J51-K51-L51</f>
        <v>622588.91999999993</v>
      </c>
      <c r="I51" s="362">
        <v>83438.490000000005</v>
      </c>
      <c r="J51" s="362">
        <v>125931.95</v>
      </c>
      <c r="K51" s="362">
        <v>0</v>
      </c>
      <c r="L51" s="362">
        <v>0</v>
      </c>
      <c r="M51" s="362">
        <v>16723.91</v>
      </c>
      <c r="N51" s="362">
        <f>M51</f>
        <v>16723.91</v>
      </c>
      <c r="O51" s="424">
        <v>0</v>
      </c>
      <c r="P51" s="432">
        <f t="shared" si="1"/>
        <v>38.865208354388905</v>
      </c>
    </row>
    <row r="52" spans="1:16" ht="22.5">
      <c r="A52" s="61"/>
      <c r="B52" s="53">
        <v>80103</v>
      </c>
      <c r="C52" s="51" t="s">
        <v>73</v>
      </c>
      <c r="D52" s="363">
        <v>341967</v>
      </c>
      <c r="E52" s="362">
        <v>161520.09</v>
      </c>
      <c r="F52" s="362">
        <f t="shared" si="20"/>
        <v>161520.09</v>
      </c>
      <c r="G52" s="362">
        <v>143280.53</v>
      </c>
      <c r="H52" s="363">
        <f t="shared" si="21"/>
        <v>9481.3399999999983</v>
      </c>
      <c r="I52" s="362">
        <v>0</v>
      </c>
      <c r="J52" s="362">
        <v>8758.2199999999993</v>
      </c>
      <c r="K52" s="362">
        <v>0</v>
      </c>
      <c r="L52" s="362">
        <v>0</v>
      </c>
      <c r="M52" s="362">
        <v>0</v>
      </c>
      <c r="N52" s="375">
        <v>0</v>
      </c>
      <c r="O52" s="425">
        <v>0</v>
      </c>
      <c r="P52" s="431">
        <f t="shared" si="1"/>
        <v>47.232654028020242</v>
      </c>
    </row>
    <row r="53" spans="1:16">
      <c r="A53" s="61"/>
      <c r="B53" s="53">
        <v>80104</v>
      </c>
      <c r="C53" s="53" t="s">
        <v>74</v>
      </c>
      <c r="D53" s="363">
        <v>2839587</v>
      </c>
      <c r="E53" s="362">
        <v>1050980.97</v>
      </c>
      <c r="F53" s="362">
        <f t="shared" si="20"/>
        <v>1050980.97</v>
      </c>
      <c r="G53" s="362">
        <v>316553.59000000003</v>
      </c>
      <c r="H53" s="363">
        <f t="shared" si="21"/>
        <v>57229.669999999911</v>
      </c>
      <c r="I53" s="362">
        <v>659591.72</v>
      </c>
      <c r="J53" s="363">
        <v>17605.990000000002</v>
      </c>
      <c r="K53" s="363">
        <v>0</v>
      </c>
      <c r="L53" s="362">
        <v>0</v>
      </c>
      <c r="M53" s="383">
        <v>0</v>
      </c>
      <c r="N53" s="384">
        <v>0</v>
      </c>
      <c r="O53" s="425">
        <v>0</v>
      </c>
      <c r="P53" s="431">
        <f t="shared" si="1"/>
        <v>37.011754526274423</v>
      </c>
    </row>
    <row r="54" spans="1:16">
      <c r="A54" s="61"/>
      <c r="B54" s="53">
        <v>80106</v>
      </c>
      <c r="C54" s="53" t="s">
        <v>166</v>
      </c>
      <c r="D54" s="363">
        <v>894085</v>
      </c>
      <c r="E54" s="362">
        <v>399242.58</v>
      </c>
      <c r="F54" s="362">
        <f t="shared" si="20"/>
        <v>399242.58</v>
      </c>
      <c r="G54" s="362">
        <v>285923.59999999998</v>
      </c>
      <c r="H54" s="363">
        <f t="shared" si="21"/>
        <v>87221.300000000032</v>
      </c>
      <c r="I54" s="362">
        <v>11514.8</v>
      </c>
      <c r="J54" s="362">
        <v>14582.88</v>
      </c>
      <c r="K54" s="362">
        <v>0</v>
      </c>
      <c r="L54" s="362">
        <v>0</v>
      </c>
      <c r="M54" s="385">
        <v>0</v>
      </c>
      <c r="N54" s="386">
        <f>M54</f>
        <v>0</v>
      </c>
      <c r="O54" s="424"/>
      <c r="P54" s="431">
        <f t="shared" si="1"/>
        <v>44.653761107724655</v>
      </c>
    </row>
    <row r="55" spans="1:16">
      <c r="A55" s="61"/>
      <c r="B55" s="53">
        <v>80110</v>
      </c>
      <c r="C55" s="53" t="s">
        <v>75</v>
      </c>
      <c r="D55" s="363">
        <v>2728107</v>
      </c>
      <c r="E55" s="362">
        <v>1456270.42</v>
      </c>
      <c r="F55" s="362">
        <f t="shared" si="20"/>
        <v>1441801.3699999999</v>
      </c>
      <c r="G55" s="362">
        <v>1135092.45</v>
      </c>
      <c r="H55" s="363">
        <f t="shared" si="21"/>
        <v>225098.7099999999</v>
      </c>
      <c r="I55" s="362">
        <v>0</v>
      </c>
      <c r="J55" s="362">
        <v>59144.51</v>
      </c>
      <c r="K55" s="362">
        <v>22465.7</v>
      </c>
      <c r="L55" s="362">
        <v>0</v>
      </c>
      <c r="M55" s="362">
        <v>14469.05</v>
      </c>
      <c r="N55" s="362">
        <f>M55</f>
        <v>14469.05</v>
      </c>
      <c r="O55" s="375">
        <v>0</v>
      </c>
      <c r="P55" s="431">
        <f t="shared" si="1"/>
        <v>53.380253047259508</v>
      </c>
    </row>
    <row r="56" spans="1:16">
      <c r="A56" s="61"/>
      <c r="B56" s="53">
        <v>80113</v>
      </c>
      <c r="C56" s="53" t="s">
        <v>76</v>
      </c>
      <c r="D56" s="363">
        <v>603988</v>
      </c>
      <c r="E56" s="362">
        <v>288400.78999999998</v>
      </c>
      <c r="F56" s="362">
        <f t="shared" si="20"/>
        <v>288400.78999999998</v>
      </c>
      <c r="G56" s="362">
        <v>43742.7</v>
      </c>
      <c r="H56" s="363">
        <f t="shared" si="21"/>
        <v>244368.08999999997</v>
      </c>
      <c r="I56" s="362">
        <v>0</v>
      </c>
      <c r="J56" s="362">
        <v>290</v>
      </c>
      <c r="K56" s="362">
        <v>0</v>
      </c>
      <c r="L56" s="362">
        <v>0</v>
      </c>
      <c r="M56" s="362">
        <v>0</v>
      </c>
      <c r="N56" s="375">
        <v>0</v>
      </c>
      <c r="O56" s="425">
        <v>0</v>
      </c>
      <c r="P56" s="431">
        <f t="shared" si="1"/>
        <v>47.749423829612503</v>
      </c>
    </row>
    <row r="57" spans="1:16" ht="22.5">
      <c r="A57" s="61"/>
      <c r="B57" s="53">
        <v>80114</v>
      </c>
      <c r="C57" s="51" t="s">
        <v>77</v>
      </c>
      <c r="D57" s="363">
        <v>402360</v>
      </c>
      <c r="E57" s="362">
        <v>172891.72</v>
      </c>
      <c r="F57" s="362">
        <f t="shared" si="20"/>
        <v>172891.72</v>
      </c>
      <c r="G57" s="362">
        <v>152232.06</v>
      </c>
      <c r="H57" s="363">
        <f t="shared" si="21"/>
        <v>20459.660000000003</v>
      </c>
      <c r="I57" s="362">
        <v>0</v>
      </c>
      <c r="J57" s="363">
        <v>200</v>
      </c>
      <c r="K57" s="363">
        <v>0</v>
      </c>
      <c r="L57" s="362">
        <v>0</v>
      </c>
      <c r="M57" s="363">
        <v>0</v>
      </c>
      <c r="N57" s="367">
        <v>0</v>
      </c>
      <c r="O57" s="425">
        <v>0</v>
      </c>
      <c r="P57" s="431">
        <f t="shared" si="1"/>
        <v>42.969410478178744</v>
      </c>
    </row>
    <row r="58" spans="1:16">
      <c r="A58" s="61"/>
      <c r="B58" s="74">
        <v>80146</v>
      </c>
      <c r="C58" s="53" t="s">
        <v>78</v>
      </c>
      <c r="D58" s="363">
        <v>51580</v>
      </c>
      <c r="E58" s="362">
        <v>23607.45</v>
      </c>
      <c r="F58" s="362">
        <f t="shared" si="20"/>
        <v>23607.45</v>
      </c>
      <c r="G58" s="362">
        <v>0</v>
      </c>
      <c r="H58" s="363">
        <f t="shared" si="21"/>
        <v>23607.45</v>
      </c>
      <c r="I58" s="362">
        <v>0</v>
      </c>
      <c r="J58" s="362">
        <v>0</v>
      </c>
      <c r="K58" s="362">
        <v>0</v>
      </c>
      <c r="L58" s="362">
        <v>0</v>
      </c>
      <c r="M58" s="362">
        <v>0</v>
      </c>
      <c r="N58" s="375">
        <v>0</v>
      </c>
      <c r="O58" s="425">
        <v>0</v>
      </c>
      <c r="P58" s="431">
        <f t="shared" si="1"/>
        <v>45.768611865063981</v>
      </c>
    </row>
    <row r="59" spans="1:16">
      <c r="A59" s="61"/>
      <c r="B59" s="74">
        <v>80148</v>
      </c>
      <c r="C59" s="53" t="s">
        <v>79</v>
      </c>
      <c r="D59" s="363">
        <v>285646</v>
      </c>
      <c r="E59" s="362">
        <v>136691.99</v>
      </c>
      <c r="F59" s="362">
        <f t="shared" si="20"/>
        <v>136691.99</v>
      </c>
      <c r="G59" s="362">
        <v>109015.59</v>
      </c>
      <c r="H59" s="363">
        <f t="shared" si="21"/>
        <v>24150.629999999994</v>
      </c>
      <c r="I59" s="362">
        <v>0</v>
      </c>
      <c r="J59" s="362">
        <v>3525.77</v>
      </c>
      <c r="K59" s="362">
        <v>0</v>
      </c>
      <c r="L59" s="362">
        <v>0</v>
      </c>
      <c r="M59" s="362">
        <v>0</v>
      </c>
      <c r="N59" s="375">
        <f>M59</f>
        <v>0</v>
      </c>
      <c r="O59" s="425">
        <v>0</v>
      </c>
      <c r="P59" s="431">
        <f t="shared" si="1"/>
        <v>47.853633518410895</v>
      </c>
    </row>
    <row r="60" spans="1:16">
      <c r="A60" s="64"/>
      <c r="B60" s="53">
        <v>80195</v>
      </c>
      <c r="C60" s="53" t="s">
        <v>44</v>
      </c>
      <c r="D60" s="363">
        <v>131330</v>
      </c>
      <c r="E60" s="362">
        <v>73438.55</v>
      </c>
      <c r="F60" s="362">
        <f t="shared" si="20"/>
        <v>73438.55</v>
      </c>
      <c r="G60" s="362">
        <v>73438.55</v>
      </c>
      <c r="H60" s="363">
        <f t="shared" si="21"/>
        <v>0</v>
      </c>
      <c r="I60" s="362">
        <v>0</v>
      </c>
      <c r="J60" s="362">
        <v>0</v>
      </c>
      <c r="K60" s="362">
        <v>0</v>
      </c>
      <c r="L60" s="362">
        <v>0</v>
      </c>
      <c r="M60" s="362">
        <v>0</v>
      </c>
      <c r="N60" s="375">
        <v>0</v>
      </c>
      <c r="O60" s="425">
        <v>0</v>
      </c>
      <c r="P60" s="431">
        <f t="shared" si="1"/>
        <v>55.919096931394201</v>
      </c>
    </row>
    <row r="61" spans="1:16" ht="13.5" thickBot="1">
      <c r="A61" s="58">
        <v>851</v>
      </c>
      <c r="B61" s="59"/>
      <c r="C61" s="59" t="s">
        <v>80</v>
      </c>
      <c r="D61" s="359">
        <f t="shared" ref="D61:M61" si="22">SUM(D62:D65)</f>
        <v>759430</v>
      </c>
      <c r="E61" s="359">
        <f t="shared" si="22"/>
        <v>424207.33999999997</v>
      </c>
      <c r="F61" s="359">
        <f t="shared" si="22"/>
        <v>424207.33999999997</v>
      </c>
      <c r="G61" s="359">
        <f t="shared" si="22"/>
        <v>92624.26</v>
      </c>
      <c r="H61" s="359">
        <f t="shared" si="22"/>
        <v>257183.08</v>
      </c>
      <c r="I61" s="359">
        <f t="shared" si="22"/>
        <v>74400</v>
      </c>
      <c r="J61" s="359">
        <f t="shared" si="22"/>
        <v>0</v>
      </c>
      <c r="K61" s="359">
        <f t="shared" si="22"/>
        <v>0</v>
      </c>
      <c r="L61" s="359">
        <f t="shared" si="22"/>
        <v>0</v>
      </c>
      <c r="M61" s="359">
        <f t="shared" si="22"/>
        <v>0</v>
      </c>
      <c r="N61" s="370">
        <f>N62+N64</f>
        <v>0</v>
      </c>
      <c r="O61" s="370">
        <f>O62+O64</f>
        <v>0</v>
      </c>
      <c r="P61" s="434">
        <f t="shared" si="1"/>
        <v>55.858649250095461</v>
      </c>
    </row>
    <row r="62" spans="1:16">
      <c r="A62" s="62"/>
      <c r="B62" s="57">
        <v>85121</v>
      </c>
      <c r="C62" s="57" t="s">
        <v>81</v>
      </c>
      <c r="D62" s="366">
        <v>65700</v>
      </c>
      <c r="E62" s="362">
        <v>31822.09</v>
      </c>
      <c r="F62" s="362">
        <f t="shared" ref="F62:F65" si="23">E62-M62</f>
        <v>31822.09</v>
      </c>
      <c r="G62" s="362">
        <v>0</v>
      </c>
      <c r="H62" s="363">
        <f>F62-G62-I62-J62-K62-L62</f>
        <v>31822.09</v>
      </c>
      <c r="I62" s="362">
        <v>0</v>
      </c>
      <c r="J62" s="366">
        <v>0</v>
      </c>
      <c r="K62" s="366">
        <v>0</v>
      </c>
      <c r="L62" s="362">
        <v>0</v>
      </c>
      <c r="M62" s="366">
        <v>0</v>
      </c>
      <c r="N62" s="379">
        <v>0</v>
      </c>
      <c r="O62" s="424">
        <v>0</v>
      </c>
      <c r="P62" s="432">
        <f t="shared" si="1"/>
        <v>48.435449010654487</v>
      </c>
    </row>
    <row r="63" spans="1:16">
      <c r="A63" s="61"/>
      <c r="B63" s="53">
        <v>85153</v>
      </c>
      <c r="C63" s="53" t="s">
        <v>82</v>
      </c>
      <c r="D63" s="363">
        <v>16760</v>
      </c>
      <c r="E63" s="362">
        <v>13740</v>
      </c>
      <c r="F63" s="362">
        <f t="shared" si="23"/>
        <v>13740</v>
      </c>
      <c r="G63" s="362">
        <v>1500</v>
      </c>
      <c r="H63" s="363">
        <f>F63-G63-I63-J63-K63-L63</f>
        <v>12240</v>
      </c>
      <c r="I63" s="362">
        <v>0</v>
      </c>
      <c r="J63" s="362">
        <v>0</v>
      </c>
      <c r="K63" s="362">
        <v>0</v>
      </c>
      <c r="L63" s="362">
        <v>0</v>
      </c>
      <c r="M63" s="362">
        <v>0</v>
      </c>
      <c r="N63" s="375">
        <v>0</v>
      </c>
      <c r="O63" s="425">
        <v>0</v>
      </c>
      <c r="P63" s="431">
        <f t="shared" si="1"/>
        <v>81.980906921241058</v>
      </c>
    </row>
    <row r="64" spans="1:16">
      <c r="A64" s="61"/>
      <c r="B64" s="53">
        <v>85154</v>
      </c>
      <c r="C64" s="53" t="s">
        <v>83</v>
      </c>
      <c r="D64" s="363">
        <v>652670</v>
      </c>
      <c r="E64" s="362">
        <v>362645.25</v>
      </c>
      <c r="F64" s="362">
        <f t="shared" si="23"/>
        <v>362645.25</v>
      </c>
      <c r="G64" s="362">
        <v>91124.26</v>
      </c>
      <c r="H64" s="363">
        <f>F64-G64-I64-J64-K64-L64</f>
        <v>213120.99</v>
      </c>
      <c r="I64" s="362">
        <v>58400</v>
      </c>
      <c r="J64" s="363"/>
      <c r="K64" s="362">
        <v>0</v>
      </c>
      <c r="L64" s="362">
        <v>0</v>
      </c>
      <c r="M64" s="362">
        <v>0</v>
      </c>
      <c r="N64" s="375">
        <v>0</v>
      </c>
      <c r="O64" s="425">
        <v>0</v>
      </c>
      <c r="P64" s="431">
        <f t="shared" si="1"/>
        <v>55.563339819510624</v>
      </c>
    </row>
    <row r="65" spans="1:16">
      <c r="A65" s="64"/>
      <c r="B65" s="53">
        <v>85195</v>
      </c>
      <c r="C65" s="53" t="s">
        <v>44</v>
      </c>
      <c r="D65" s="363">
        <v>24300</v>
      </c>
      <c r="E65" s="362">
        <v>16000</v>
      </c>
      <c r="F65" s="362">
        <f t="shared" si="23"/>
        <v>16000</v>
      </c>
      <c r="G65" s="362">
        <v>0</v>
      </c>
      <c r="H65" s="363">
        <f>F65-G65-I65-J65-K65-L65</f>
        <v>0</v>
      </c>
      <c r="I65" s="362">
        <v>16000</v>
      </c>
      <c r="J65" s="363"/>
      <c r="K65" s="362">
        <v>0</v>
      </c>
      <c r="L65" s="362">
        <v>0</v>
      </c>
      <c r="M65" s="362">
        <v>0</v>
      </c>
      <c r="N65" s="375">
        <v>0</v>
      </c>
      <c r="O65" s="425">
        <v>0</v>
      </c>
      <c r="P65" s="431">
        <f t="shared" si="1"/>
        <v>65.843621399176953</v>
      </c>
    </row>
    <row r="66" spans="1:16" ht="13.5" thickBot="1">
      <c r="A66" s="58">
        <v>852</v>
      </c>
      <c r="B66" s="59"/>
      <c r="C66" s="59" t="s">
        <v>84</v>
      </c>
      <c r="D66" s="359">
        <f>SUM(D67:D76)</f>
        <v>4652495.7</v>
      </c>
      <c r="E66" s="359">
        <f>SUM(E67:E76)</f>
        <v>2194813.0599999996</v>
      </c>
      <c r="F66" s="359">
        <f t="shared" ref="F66:O66" si="24">SUM(F67:F76)</f>
        <v>2194813.0599999996</v>
      </c>
      <c r="G66" s="359">
        <f t="shared" si="24"/>
        <v>428016.39999999997</v>
      </c>
      <c r="H66" s="359">
        <f t="shared" si="24"/>
        <v>178103.1399999999</v>
      </c>
      <c r="I66" s="359">
        <f t="shared" si="24"/>
        <v>0</v>
      </c>
      <c r="J66" s="359">
        <f t="shared" si="24"/>
        <v>1588693.52</v>
      </c>
      <c r="K66" s="359">
        <f t="shared" si="24"/>
        <v>0</v>
      </c>
      <c r="L66" s="359">
        <f t="shared" si="24"/>
        <v>0</v>
      </c>
      <c r="M66" s="359">
        <f t="shared" si="24"/>
        <v>0</v>
      </c>
      <c r="N66" s="359">
        <f t="shared" si="24"/>
        <v>0</v>
      </c>
      <c r="O66" s="370">
        <f t="shared" si="24"/>
        <v>0</v>
      </c>
      <c r="P66" s="434">
        <f t="shared" si="1"/>
        <v>47.174961601791473</v>
      </c>
    </row>
    <row r="67" spans="1:16">
      <c r="A67" s="60"/>
      <c r="B67" s="129">
        <v>85204</v>
      </c>
      <c r="C67" s="129" t="s">
        <v>142</v>
      </c>
      <c r="D67" s="360">
        <v>36630</v>
      </c>
      <c r="E67" s="361">
        <v>2137.2600000000002</v>
      </c>
      <c r="F67" s="362">
        <f t="shared" ref="F67:F76" si="25">E67-M67</f>
        <v>2137.2600000000002</v>
      </c>
      <c r="G67" s="360">
        <v>0</v>
      </c>
      <c r="H67" s="362">
        <f t="shared" ref="H67:H76" si="26">F67-G67-I67-J67-K67-L67</f>
        <v>2137.2600000000002</v>
      </c>
      <c r="I67" s="360">
        <v>0</v>
      </c>
      <c r="J67" s="360">
        <v>0</v>
      </c>
      <c r="K67" s="360">
        <v>0</v>
      </c>
      <c r="L67" s="360">
        <v>0</v>
      </c>
      <c r="M67" s="360">
        <v>0</v>
      </c>
      <c r="N67" s="387">
        <v>0</v>
      </c>
      <c r="O67" s="387">
        <v>0</v>
      </c>
      <c r="P67" s="432">
        <f t="shared" si="1"/>
        <v>5.8347256347256353</v>
      </c>
    </row>
    <row r="68" spans="1:16">
      <c r="A68" s="60"/>
      <c r="B68" s="160">
        <v>85206</v>
      </c>
      <c r="C68" s="160" t="s">
        <v>179</v>
      </c>
      <c r="D68" s="361">
        <v>75308</v>
      </c>
      <c r="E68" s="361">
        <v>16991.150000000001</v>
      </c>
      <c r="F68" s="362">
        <f t="shared" si="25"/>
        <v>16991.150000000001</v>
      </c>
      <c r="G68" s="361">
        <v>14866.97</v>
      </c>
      <c r="H68" s="363">
        <f t="shared" si="26"/>
        <v>2124.1800000000021</v>
      </c>
      <c r="I68" s="361">
        <v>0</v>
      </c>
      <c r="J68" s="361">
        <v>0</v>
      </c>
      <c r="K68" s="361">
        <v>0</v>
      </c>
      <c r="L68" s="361">
        <v>0</v>
      </c>
      <c r="M68" s="361">
        <v>0</v>
      </c>
      <c r="N68" s="388">
        <v>0</v>
      </c>
      <c r="O68" s="388">
        <v>0</v>
      </c>
      <c r="P68" s="431">
        <f t="shared" si="1"/>
        <v>22.562211186062569</v>
      </c>
    </row>
    <row r="69" spans="1:16" ht="47.25" customHeight="1">
      <c r="A69" s="60"/>
      <c r="B69" s="48">
        <v>85212</v>
      </c>
      <c r="C69" s="63" t="s">
        <v>127</v>
      </c>
      <c r="D69" s="362">
        <v>2239196</v>
      </c>
      <c r="E69" s="362">
        <v>1075884.47</v>
      </c>
      <c r="F69" s="362">
        <f t="shared" si="25"/>
        <v>1075884.47</v>
      </c>
      <c r="G69" s="362">
        <v>78077</v>
      </c>
      <c r="H69" s="362">
        <f t="shared" si="26"/>
        <v>16827.699999999953</v>
      </c>
      <c r="I69" s="362">
        <v>0</v>
      </c>
      <c r="J69" s="362">
        <v>980979.77</v>
      </c>
      <c r="K69" s="362">
        <v>0</v>
      </c>
      <c r="L69" s="362">
        <v>0</v>
      </c>
      <c r="M69" s="362">
        <v>0</v>
      </c>
      <c r="N69" s="375">
        <v>0</v>
      </c>
      <c r="O69" s="426">
        <v>0</v>
      </c>
      <c r="P69" s="431">
        <f t="shared" si="1"/>
        <v>48.047802425513446</v>
      </c>
    </row>
    <row r="70" spans="1:16" ht="69" customHeight="1">
      <c r="A70" s="60"/>
      <c r="B70" s="53">
        <v>85213</v>
      </c>
      <c r="C70" s="51" t="s">
        <v>128</v>
      </c>
      <c r="D70" s="363">
        <v>51800</v>
      </c>
      <c r="E70" s="362">
        <v>19231.169999999998</v>
      </c>
      <c r="F70" s="362">
        <f t="shared" si="25"/>
        <v>19231.169999999998</v>
      </c>
      <c r="G70" s="362">
        <v>0</v>
      </c>
      <c r="H70" s="363">
        <f t="shared" si="26"/>
        <v>19231.169999999998</v>
      </c>
      <c r="I70" s="362">
        <v>0</v>
      </c>
      <c r="J70" s="362">
        <v>0</v>
      </c>
      <c r="K70" s="362">
        <v>0</v>
      </c>
      <c r="L70" s="362">
        <v>0</v>
      </c>
      <c r="M70" s="362">
        <v>0</v>
      </c>
      <c r="N70" s="375">
        <v>0</v>
      </c>
      <c r="O70" s="427">
        <v>0</v>
      </c>
      <c r="P70" s="431">
        <f t="shared" si="1"/>
        <v>37.125810810810805</v>
      </c>
    </row>
    <row r="71" spans="1:16" ht="24" customHeight="1">
      <c r="A71" s="60"/>
      <c r="B71" s="53">
        <v>85214</v>
      </c>
      <c r="C71" s="51" t="s">
        <v>85</v>
      </c>
      <c r="D71" s="363">
        <v>258503.7</v>
      </c>
      <c r="E71" s="362">
        <v>156899.20000000001</v>
      </c>
      <c r="F71" s="362">
        <f t="shared" si="25"/>
        <v>156899.20000000001</v>
      </c>
      <c r="G71" s="362">
        <v>0</v>
      </c>
      <c r="H71" s="363">
        <f t="shared" si="26"/>
        <v>0</v>
      </c>
      <c r="I71" s="362">
        <v>0</v>
      </c>
      <c r="J71" s="362">
        <v>156899.20000000001</v>
      </c>
      <c r="K71" s="362">
        <v>0</v>
      </c>
      <c r="L71" s="362">
        <v>0</v>
      </c>
      <c r="M71" s="362">
        <v>0</v>
      </c>
      <c r="N71" s="375">
        <v>0</v>
      </c>
      <c r="O71" s="425">
        <v>0</v>
      </c>
      <c r="P71" s="431">
        <f t="shared" si="1"/>
        <v>60.695146723238388</v>
      </c>
    </row>
    <row r="72" spans="1:16">
      <c r="A72" s="61"/>
      <c r="B72" s="53">
        <v>85215</v>
      </c>
      <c r="C72" s="53" t="s">
        <v>86</v>
      </c>
      <c r="D72" s="363">
        <v>268308</v>
      </c>
      <c r="E72" s="362">
        <v>133586.28</v>
      </c>
      <c r="F72" s="362">
        <f t="shared" si="25"/>
        <v>133586.28</v>
      </c>
      <c r="G72" s="362">
        <v>0</v>
      </c>
      <c r="H72" s="363">
        <f t="shared" si="26"/>
        <v>0</v>
      </c>
      <c r="I72" s="362"/>
      <c r="J72" s="362">
        <v>133586.28</v>
      </c>
      <c r="K72" s="362">
        <v>0</v>
      </c>
      <c r="L72" s="362">
        <v>0</v>
      </c>
      <c r="M72" s="362">
        <v>0</v>
      </c>
      <c r="N72" s="375">
        <v>0</v>
      </c>
      <c r="O72" s="425">
        <v>0</v>
      </c>
      <c r="P72" s="431">
        <f t="shared" si="1"/>
        <v>49.78840735274386</v>
      </c>
    </row>
    <row r="73" spans="1:16">
      <c r="A73" s="61"/>
      <c r="B73" s="53">
        <v>85216</v>
      </c>
      <c r="C73" s="53" t="s">
        <v>87</v>
      </c>
      <c r="D73" s="363">
        <v>376854</v>
      </c>
      <c r="E73" s="362">
        <v>170564.7</v>
      </c>
      <c r="F73" s="362">
        <f t="shared" si="25"/>
        <v>170564.7</v>
      </c>
      <c r="G73" s="362">
        <v>0</v>
      </c>
      <c r="H73" s="363">
        <f t="shared" si="26"/>
        <v>3393</v>
      </c>
      <c r="I73" s="362"/>
      <c r="J73" s="362">
        <v>167171.70000000001</v>
      </c>
      <c r="K73" s="362">
        <v>0</v>
      </c>
      <c r="L73" s="362">
        <v>0</v>
      </c>
      <c r="M73" s="362">
        <v>0</v>
      </c>
      <c r="N73" s="375">
        <v>0</v>
      </c>
      <c r="O73" s="425">
        <v>0</v>
      </c>
      <c r="P73" s="431">
        <f t="shared" si="1"/>
        <v>45.260153799614706</v>
      </c>
    </row>
    <row r="74" spans="1:16">
      <c r="A74" s="61"/>
      <c r="B74" s="53">
        <v>85219</v>
      </c>
      <c r="C74" s="53" t="s">
        <v>88</v>
      </c>
      <c r="D74" s="363">
        <v>653408</v>
      </c>
      <c r="E74" s="362">
        <v>323787.46999999997</v>
      </c>
      <c r="F74" s="362">
        <f t="shared" si="25"/>
        <v>323787.46999999997</v>
      </c>
      <c r="G74" s="362">
        <v>270541.61</v>
      </c>
      <c r="H74" s="363">
        <f t="shared" si="26"/>
        <v>51894.389999999985</v>
      </c>
      <c r="I74" s="362">
        <v>0</v>
      </c>
      <c r="J74" s="363">
        <v>1351.47</v>
      </c>
      <c r="K74" s="363">
        <v>0</v>
      </c>
      <c r="L74" s="363">
        <v>0</v>
      </c>
      <c r="M74" s="383">
        <v>0</v>
      </c>
      <c r="N74" s="384">
        <f>M74</f>
        <v>0</v>
      </c>
      <c r="O74" s="425">
        <v>0</v>
      </c>
      <c r="P74" s="431">
        <f t="shared" ref="P74:P98" si="27">E74/D74%</f>
        <v>49.553643359126298</v>
      </c>
    </row>
    <row r="75" spans="1:16" ht="22.5">
      <c r="A75" s="61"/>
      <c r="B75" s="53">
        <v>85228</v>
      </c>
      <c r="C75" s="51" t="s">
        <v>89</v>
      </c>
      <c r="D75" s="363">
        <v>339902</v>
      </c>
      <c r="E75" s="362">
        <v>125412.81</v>
      </c>
      <c r="F75" s="362">
        <f t="shared" si="25"/>
        <v>125412.81</v>
      </c>
      <c r="G75" s="362">
        <v>46697.41</v>
      </c>
      <c r="H75" s="363">
        <f t="shared" si="26"/>
        <v>78715.399999999994</v>
      </c>
      <c r="I75" s="362">
        <v>0</v>
      </c>
      <c r="J75" s="362">
        <v>0</v>
      </c>
      <c r="K75" s="362">
        <v>0</v>
      </c>
      <c r="L75" s="362">
        <v>0</v>
      </c>
      <c r="M75" s="362">
        <v>0</v>
      </c>
      <c r="N75" s="375">
        <v>0</v>
      </c>
      <c r="O75" s="425">
        <v>0</v>
      </c>
      <c r="P75" s="431">
        <f t="shared" si="27"/>
        <v>36.896755535419032</v>
      </c>
    </row>
    <row r="76" spans="1:16">
      <c r="A76" s="64"/>
      <c r="B76" s="53">
        <v>85295</v>
      </c>
      <c r="C76" s="53" t="s">
        <v>44</v>
      </c>
      <c r="D76" s="363">
        <v>352586</v>
      </c>
      <c r="E76" s="362">
        <v>170318.55</v>
      </c>
      <c r="F76" s="362">
        <f t="shared" si="25"/>
        <v>170318.55</v>
      </c>
      <c r="G76" s="362">
        <v>17833.41</v>
      </c>
      <c r="H76" s="363">
        <f t="shared" si="26"/>
        <v>3780.039999999979</v>
      </c>
      <c r="I76" s="362">
        <v>0</v>
      </c>
      <c r="J76" s="362">
        <v>148705.1</v>
      </c>
      <c r="K76" s="362">
        <v>0</v>
      </c>
      <c r="L76" s="362">
        <v>0</v>
      </c>
      <c r="M76" s="362">
        <v>0</v>
      </c>
      <c r="N76" s="375">
        <v>0</v>
      </c>
      <c r="O76" s="425">
        <v>0</v>
      </c>
      <c r="P76" s="431">
        <f t="shared" si="27"/>
        <v>48.305533969017482</v>
      </c>
    </row>
    <row r="77" spans="1:16" ht="23.25" thickBot="1">
      <c r="A77" s="70">
        <v>853</v>
      </c>
      <c r="B77" s="59"/>
      <c r="C77" s="72" t="s">
        <v>90</v>
      </c>
      <c r="D77" s="359">
        <f t="shared" ref="D77:N77" si="28">D78</f>
        <v>790066</v>
      </c>
      <c r="E77" s="359">
        <f t="shared" si="28"/>
        <v>398651.3</v>
      </c>
      <c r="F77" s="359">
        <f t="shared" si="28"/>
        <v>398651.3</v>
      </c>
      <c r="G77" s="359">
        <f t="shared" si="28"/>
        <v>88033.73</v>
      </c>
      <c r="H77" s="359">
        <f t="shared" si="28"/>
        <v>10967.429999999993</v>
      </c>
      <c r="I77" s="359">
        <f t="shared" si="28"/>
        <v>0</v>
      </c>
      <c r="J77" s="359">
        <f t="shared" si="28"/>
        <v>1482</v>
      </c>
      <c r="K77" s="359">
        <f t="shared" si="28"/>
        <v>298168.14</v>
      </c>
      <c r="L77" s="359">
        <f t="shared" si="28"/>
        <v>0</v>
      </c>
      <c r="M77" s="359">
        <f t="shared" si="28"/>
        <v>0</v>
      </c>
      <c r="N77" s="370">
        <f t="shared" si="28"/>
        <v>0</v>
      </c>
      <c r="O77" s="428">
        <v>0</v>
      </c>
      <c r="P77" s="434">
        <f t="shared" si="27"/>
        <v>50.457974397075688</v>
      </c>
    </row>
    <row r="78" spans="1:16">
      <c r="A78" s="61"/>
      <c r="B78" s="75">
        <v>85395</v>
      </c>
      <c r="C78" s="75" t="s">
        <v>44</v>
      </c>
      <c r="D78" s="371">
        <v>790066</v>
      </c>
      <c r="E78" s="371">
        <v>398651.3</v>
      </c>
      <c r="F78" s="362">
        <f>E78-M78</f>
        <v>398651.3</v>
      </c>
      <c r="G78" s="362">
        <v>88033.73</v>
      </c>
      <c r="H78" s="363">
        <f>F78-G78-I78-J78-K78-L78</f>
        <v>10967.429999999993</v>
      </c>
      <c r="I78" s="362"/>
      <c r="J78" s="362">
        <v>1482</v>
      </c>
      <c r="K78" s="362">
        <v>298168.14</v>
      </c>
      <c r="L78" s="362">
        <v>0</v>
      </c>
      <c r="M78" s="362">
        <v>0</v>
      </c>
      <c r="N78" s="375">
        <v>0</v>
      </c>
      <c r="O78" s="424">
        <v>0</v>
      </c>
      <c r="P78" s="432">
        <f t="shared" si="27"/>
        <v>50.457974397075688</v>
      </c>
    </row>
    <row r="79" spans="1:16" ht="13.5" thickBot="1">
      <c r="A79" s="58">
        <v>854</v>
      </c>
      <c r="B79" s="59"/>
      <c r="C79" s="59" t="s">
        <v>91</v>
      </c>
      <c r="D79" s="359">
        <f t="shared" ref="D79:L79" si="29">SUM(D80:D80)</f>
        <v>113539</v>
      </c>
      <c r="E79" s="359">
        <f t="shared" si="29"/>
        <v>62746.96</v>
      </c>
      <c r="F79" s="359">
        <f t="shared" si="29"/>
        <v>62746.96</v>
      </c>
      <c r="G79" s="359">
        <f t="shared" si="29"/>
        <v>0</v>
      </c>
      <c r="H79" s="359">
        <f t="shared" si="29"/>
        <v>0</v>
      </c>
      <c r="I79" s="359">
        <f t="shared" si="29"/>
        <v>0</v>
      </c>
      <c r="J79" s="359">
        <f t="shared" si="29"/>
        <v>62746.96</v>
      </c>
      <c r="K79" s="359">
        <f t="shared" si="29"/>
        <v>0</v>
      </c>
      <c r="L79" s="359">
        <f t="shared" si="29"/>
        <v>0</v>
      </c>
      <c r="M79" s="389">
        <v>0</v>
      </c>
      <c r="N79" s="370">
        <f>SUM(N80:N80)</f>
        <v>0</v>
      </c>
      <c r="O79" s="428">
        <v>0</v>
      </c>
      <c r="P79" s="434">
        <f t="shared" si="27"/>
        <v>55.264675574031827</v>
      </c>
    </row>
    <row r="80" spans="1:16">
      <c r="A80" s="61"/>
      <c r="B80" s="53">
        <v>85415</v>
      </c>
      <c r="C80" s="53" t="s">
        <v>92</v>
      </c>
      <c r="D80" s="363">
        <v>113539</v>
      </c>
      <c r="E80" s="362">
        <v>62746.96</v>
      </c>
      <c r="F80" s="362">
        <f>E80-M80</f>
        <v>62746.96</v>
      </c>
      <c r="G80" s="362">
        <v>0</v>
      </c>
      <c r="H80" s="363">
        <f>F80-G80-I80-J80-K80-L80</f>
        <v>0</v>
      </c>
      <c r="I80" s="362">
        <v>0</v>
      </c>
      <c r="J80" s="363">
        <v>62746.96</v>
      </c>
      <c r="K80" s="363">
        <v>0</v>
      </c>
      <c r="L80" s="362">
        <v>0</v>
      </c>
      <c r="M80" s="363">
        <v>0</v>
      </c>
      <c r="N80" s="375">
        <v>0</v>
      </c>
      <c r="O80" s="424">
        <v>0</v>
      </c>
      <c r="P80" s="432">
        <f t="shared" si="27"/>
        <v>55.264675574031827</v>
      </c>
    </row>
    <row r="81" spans="1:16" ht="23.25" thickBot="1">
      <c r="A81" s="70">
        <v>900</v>
      </c>
      <c r="B81" s="59"/>
      <c r="C81" s="72" t="s">
        <v>93</v>
      </c>
      <c r="D81" s="359">
        <f t="shared" ref="D81:M81" si="30">SUM(D82:D88)</f>
        <v>4447793</v>
      </c>
      <c r="E81" s="359">
        <f t="shared" si="30"/>
        <v>1123709.42</v>
      </c>
      <c r="F81" s="359">
        <f t="shared" si="30"/>
        <v>628275.72</v>
      </c>
      <c r="G81" s="359">
        <f t="shared" si="30"/>
        <v>0</v>
      </c>
      <c r="H81" s="359">
        <f t="shared" si="30"/>
        <v>573709.63</v>
      </c>
      <c r="I81" s="359">
        <f t="shared" si="30"/>
        <v>54566.09</v>
      </c>
      <c r="J81" s="359">
        <f t="shared" si="30"/>
        <v>0</v>
      </c>
      <c r="K81" s="359">
        <f t="shared" si="30"/>
        <v>0</v>
      </c>
      <c r="L81" s="359">
        <f t="shared" si="30"/>
        <v>0</v>
      </c>
      <c r="M81" s="359">
        <f t="shared" si="30"/>
        <v>495433.70000000007</v>
      </c>
      <c r="N81" s="370">
        <f>SUM( N82:N88)</f>
        <v>495433.70000000007</v>
      </c>
      <c r="O81" s="370">
        <f>SUM( O82:O88)</f>
        <v>118913.28</v>
      </c>
      <c r="P81" s="434">
        <f t="shared" si="27"/>
        <v>25.264427099012924</v>
      </c>
    </row>
    <row r="82" spans="1:16">
      <c r="A82" s="61"/>
      <c r="B82" s="48">
        <v>90002</v>
      </c>
      <c r="C82" s="48" t="s">
        <v>94</v>
      </c>
      <c r="D82" s="362">
        <v>1319504</v>
      </c>
      <c r="E82" s="362">
        <v>196445.94</v>
      </c>
      <c r="F82" s="362">
        <f t="shared" ref="F82:F88" si="31">E82-M82</f>
        <v>196445.94</v>
      </c>
      <c r="G82" s="362">
        <v>0</v>
      </c>
      <c r="H82" s="363">
        <f t="shared" ref="H82:H88" si="32">F82-G82-I82-J82-K82-L82</f>
        <v>168279.85</v>
      </c>
      <c r="I82" s="362">
        <v>28166.09</v>
      </c>
      <c r="J82" s="362">
        <v>0</v>
      </c>
      <c r="K82" s="362">
        <v>0</v>
      </c>
      <c r="L82" s="362">
        <v>0</v>
      </c>
      <c r="M82" s="362">
        <v>0</v>
      </c>
      <c r="N82" s="375">
        <f>M82</f>
        <v>0</v>
      </c>
      <c r="O82" s="425">
        <v>0</v>
      </c>
      <c r="P82" s="432">
        <f t="shared" si="27"/>
        <v>14.887862408905164</v>
      </c>
    </row>
    <row r="83" spans="1:16">
      <c r="A83" s="61"/>
      <c r="B83" s="53">
        <v>90003</v>
      </c>
      <c r="C83" s="53" t="s">
        <v>95</v>
      </c>
      <c r="D83" s="363">
        <v>136100</v>
      </c>
      <c r="E83" s="362">
        <v>71502.28</v>
      </c>
      <c r="F83" s="362">
        <f t="shared" si="31"/>
        <v>71502.28</v>
      </c>
      <c r="G83" s="362">
        <v>0</v>
      </c>
      <c r="H83" s="363">
        <f t="shared" si="32"/>
        <v>45102.28</v>
      </c>
      <c r="I83" s="362">
        <v>26400</v>
      </c>
      <c r="J83" s="363">
        <v>0</v>
      </c>
      <c r="K83" s="363">
        <v>0</v>
      </c>
      <c r="L83" s="362">
        <v>0</v>
      </c>
      <c r="M83" s="363">
        <v>0</v>
      </c>
      <c r="N83" s="367">
        <v>0</v>
      </c>
      <c r="O83" s="425">
        <v>0</v>
      </c>
      <c r="P83" s="431">
        <f t="shared" si="27"/>
        <v>52.536576047024248</v>
      </c>
    </row>
    <row r="84" spans="1:16" ht="22.5">
      <c r="A84" s="61"/>
      <c r="B84" s="53">
        <v>90004</v>
      </c>
      <c r="C84" s="51" t="s">
        <v>96</v>
      </c>
      <c r="D84" s="363">
        <v>947000</v>
      </c>
      <c r="E84" s="362">
        <v>180214.41</v>
      </c>
      <c r="F84" s="362">
        <f t="shared" si="31"/>
        <v>29109.369999999995</v>
      </c>
      <c r="G84" s="362">
        <v>0</v>
      </c>
      <c r="H84" s="363">
        <f t="shared" si="32"/>
        <v>29109.369999999995</v>
      </c>
      <c r="I84" s="362">
        <v>0</v>
      </c>
      <c r="J84" s="363">
        <v>0</v>
      </c>
      <c r="K84" s="363">
        <v>0</v>
      </c>
      <c r="L84" s="362">
        <v>0</v>
      </c>
      <c r="M84" s="363">
        <v>151105.04</v>
      </c>
      <c r="N84" s="363">
        <f>M84</f>
        <v>151105.04</v>
      </c>
      <c r="O84" s="425">
        <v>118913.28</v>
      </c>
      <c r="P84" s="431">
        <f t="shared" si="27"/>
        <v>19.030032734952481</v>
      </c>
    </row>
    <row r="85" spans="1:16">
      <c r="A85" s="61"/>
      <c r="B85" s="53">
        <v>90006</v>
      </c>
      <c r="C85" s="51" t="s">
        <v>286</v>
      </c>
      <c r="D85" s="363">
        <v>7300</v>
      </c>
      <c r="E85" s="362">
        <v>7009.2</v>
      </c>
      <c r="F85" s="362">
        <f t="shared" si="31"/>
        <v>7009.2</v>
      </c>
      <c r="G85" s="362">
        <v>0</v>
      </c>
      <c r="H85" s="363">
        <f t="shared" si="32"/>
        <v>7009.2</v>
      </c>
      <c r="I85" s="362">
        <v>0</v>
      </c>
      <c r="J85" s="363">
        <v>0</v>
      </c>
      <c r="K85" s="363">
        <v>0</v>
      </c>
      <c r="L85" s="362">
        <v>0</v>
      </c>
      <c r="M85" s="363">
        <v>0</v>
      </c>
      <c r="N85" s="363">
        <v>0</v>
      </c>
      <c r="O85" s="425">
        <v>0</v>
      </c>
      <c r="P85" s="431">
        <f t="shared" si="27"/>
        <v>96.016438356164386</v>
      </c>
    </row>
    <row r="86" spans="1:16">
      <c r="A86" s="61"/>
      <c r="B86" s="53">
        <v>90013</v>
      </c>
      <c r="C86" s="53" t="s">
        <v>97</v>
      </c>
      <c r="D86" s="363">
        <v>488589</v>
      </c>
      <c r="E86" s="362">
        <v>342322.37</v>
      </c>
      <c r="F86" s="362">
        <f t="shared" si="31"/>
        <v>6531.5999999999767</v>
      </c>
      <c r="G86" s="362">
        <v>0</v>
      </c>
      <c r="H86" s="363">
        <f t="shared" si="32"/>
        <v>6531.5999999999767</v>
      </c>
      <c r="I86" s="363">
        <v>0</v>
      </c>
      <c r="J86" s="363">
        <v>0</v>
      </c>
      <c r="K86" s="363">
        <v>0</v>
      </c>
      <c r="L86" s="362">
        <v>0</v>
      </c>
      <c r="M86" s="383">
        <v>335790.77</v>
      </c>
      <c r="N86" s="383">
        <f>M86</f>
        <v>335790.77</v>
      </c>
      <c r="O86" s="425">
        <v>0</v>
      </c>
      <c r="P86" s="431">
        <f t="shared" si="27"/>
        <v>70.063462337465637</v>
      </c>
    </row>
    <row r="87" spans="1:16">
      <c r="A87" s="61"/>
      <c r="B87" s="53">
        <v>90015</v>
      </c>
      <c r="C87" s="53" t="s">
        <v>98</v>
      </c>
      <c r="D87" s="363">
        <v>1306000</v>
      </c>
      <c r="E87" s="362">
        <v>310325.68</v>
      </c>
      <c r="F87" s="362">
        <f t="shared" si="31"/>
        <v>310325.68</v>
      </c>
      <c r="G87" s="362">
        <v>0</v>
      </c>
      <c r="H87" s="363">
        <f t="shared" si="32"/>
        <v>310325.68</v>
      </c>
      <c r="I87" s="362">
        <v>0</v>
      </c>
      <c r="J87" s="363">
        <v>0</v>
      </c>
      <c r="K87" s="363">
        <v>0</v>
      </c>
      <c r="L87" s="362">
        <v>0</v>
      </c>
      <c r="M87" s="363">
        <v>0</v>
      </c>
      <c r="N87" s="363">
        <f>M87</f>
        <v>0</v>
      </c>
      <c r="O87" s="425">
        <v>0</v>
      </c>
      <c r="P87" s="431">
        <f t="shared" si="27"/>
        <v>23.761537519142419</v>
      </c>
    </row>
    <row r="88" spans="1:16">
      <c r="A88" s="61"/>
      <c r="B88" s="76">
        <v>90095</v>
      </c>
      <c r="C88" s="76" t="s">
        <v>44</v>
      </c>
      <c r="D88" s="363">
        <v>243300</v>
      </c>
      <c r="E88" s="362">
        <v>15889.54</v>
      </c>
      <c r="F88" s="362">
        <f t="shared" si="31"/>
        <v>7351.6500000000015</v>
      </c>
      <c r="G88" s="362">
        <v>0</v>
      </c>
      <c r="H88" s="363">
        <f t="shared" si="32"/>
        <v>7351.6500000000015</v>
      </c>
      <c r="I88" s="362">
        <v>0</v>
      </c>
      <c r="J88" s="363">
        <v>0</v>
      </c>
      <c r="K88" s="363">
        <v>0</v>
      </c>
      <c r="L88" s="362">
        <v>0</v>
      </c>
      <c r="M88" s="363">
        <v>8537.89</v>
      </c>
      <c r="N88" s="367">
        <f>M88</f>
        <v>8537.89</v>
      </c>
      <c r="O88" s="425">
        <v>0</v>
      </c>
      <c r="P88" s="431">
        <f t="shared" si="27"/>
        <v>6.530842581175504</v>
      </c>
    </row>
    <row r="89" spans="1:16" ht="23.25" thickBot="1">
      <c r="A89" s="70">
        <v>921</v>
      </c>
      <c r="B89" s="59"/>
      <c r="C89" s="72" t="s">
        <v>99</v>
      </c>
      <c r="D89" s="365">
        <f t="shared" ref="D89:O89" si="33">SUM(D90:D93)</f>
        <v>2411030</v>
      </c>
      <c r="E89" s="365">
        <f t="shared" si="33"/>
        <v>1072425.4499999997</v>
      </c>
      <c r="F89" s="365">
        <f t="shared" si="33"/>
        <v>342886.29999999993</v>
      </c>
      <c r="G89" s="365">
        <f t="shared" si="33"/>
        <v>73531.58</v>
      </c>
      <c r="H89" s="365">
        <f t="shared" si="33"/>
        <v>141354.71999999991</v>
      </c>
      <c r="I89" s="365">
        <f t="shared" si="33"/>
        <v>128000</v>
      </c>
      <c r="J89" s="365">
        <f t="shared" si="33"/>
        <v>0</v>
      </c>
      <c r="K89" s="365">
        <f t="shared" si="33"/>
        <v>0</v>
      </c>
      <c r="L89" s="365">
        <f t="shared" si="33"/>
        <v>0</v>
      </c>
      <c r="M89" s="365">
        <f t="shared" si="33"/>
        <v>729539.15</v>
      </c>
      <c r="N89" s="374">
        <f t="shared" si="33"/>
        <v>729539.15</v>
      </c>
      <c r="O89" s="374">
        <f t="shared" si="33"/>
        <v>163033.01999999999</v>
      </c>
      <c r="P89" s="434">
        <f t="shared" si="27"/>
        <v>44.479971215621532</v>
      </c>
    </row>
    <row r="90" spans="1:16">
      <c r="A90" s="61"/>
      <c r="B90" s="48">
        <v>92109</v>
      </c>
      <c r="C90" s="48" t="s">
        <v>100</v>
      </c>
      <c r="D90" s="362">
        <v>1961690</v>
      </c>
      <c r="E90" s="362">
        <v>923194.07</v>
      </c>
      <c r="F90" s="362">
        <f t="shared" ref="F90:F93" si="34">E90-M90</f>
        <v>193654.91999999993</v>
      </c>
      <c r="G90" s="362">
        <v>73459.58</v>
      </c>
      <c r="H90" s="363">
        <f>F90-G90-I90-J90-K90-L90</f>
        <v>120195.33999999992</v>
      </c>
      <c r="I90" s="362"/>
      <c r="J90" s="362">
        <v>0</v>
      </c>
      <c r="K90" s="362">
        <v>0</v>
      </c>
      <c r="L90" s="362">
        <v>0</v>
      </c>
      <c r="M90" s="385">
        <v>729539.15</v>
      </c>
      <c r="N90" s="385">
        <f>M90</f>
        <v>729539.15</v>
      </c>
      <c r="O90" s="386">
        <v>163033.01999999999</v>
      </c>
      <c r="P90" s="432">
        <f t="shared" si="27"/>
        <v>47.061160020186669</v>
      </c>
    </row>
    <row r="91" spans="1:16">
      <c r="A91" s="64"/>
      <c r="B91" s="53">
        <v>92116</v>
      </c>
      <c r="C91" s="53" t="s">
        <v>101</v>
      </c>
      <c r="D91" s="363">
        <v>248000</v>
      </c>
      <c r="E91" s="362">
        <v>128000</v>
      </c>
      <c r="F91" s="362">
        <f t="shared" si="34"/>
        <v>128000</v>
      </c>
      <c r="G91" s="362">
        <v>0</v>
      </c>
      <c r="H91" s="363">
        <f>F91-G91-I91-J91-K91-L91</f>
        <v>0</v>
      </c>
      <c r="I91" s="362">
        <v>128000</v>
      </c>
      <c r="J91" s="363">
        <v>0</v>
      </c>
      <c r="K91" s="363">
        <v>0</v>
      </c>
      <c r="L91" s="362">
        <v>0</v>
      </c>
      <c r="M91" s="383">
        <v>0</v>
      </c>
      <c r="N91" s="375">
        <v>0</v>
      </c>
      <c r="O91" s="425">
        <v>0</v>
      </c>
      <c r="P91" s="431">
        <f t="shared" si="27"/>
        <v>51.612903225806448</v>
      </c>
    </row>
    <row r="92" spans="1:16" ht="22.5">
      <c r="A92" s="65"/>
      <c r="B92" s="53">
        <v>92120</v>
      </c>
      <c r="C92" s="51" t="s">
        <v>102</v>
      </c>
      <c r="D92" s="363">
        <v>95000</v>
      </c>
      <c r="E92" s="362">
        <v>0</v>
      </c>
      <c r="F92" s="362">
        <f t="shared" si="34"/>
        <v>0</v>
      </c>
      <c r="G92" s="362">
        <v>0</v>
      </c>
      <c r="H92" s="363">
        <f>F92-G92-I92-J92-K92-L92</f>
        <v>0</v>
      </c>
      <c r="I92" s="362">
        <v>0</v>
      </c>
      <c r="J92" s="363">
        <v>0</v>
      </c>
      <c r="K92" s="363">
        <v>0</v>
      </c>
      <c r="L92" s="362">
        <v>0</v>
      </c>
      <c r="M92" s="383">
        <v>0</v>
      </c>
      <c r="N92" s="367">
        <v>0</v>
      </c>
      <c r="O92" s="425">
        <v>0</v>
      </c>
      <c r="P92" s="431">
        <f t="shared" si="27"/>
        <v>0</v>
      </c>
    </row>
    <row r="93" spans="1:16">
      <c r="A93" s="64"/>
      <c r="B93" s="53">
        <v>92195</v>
      </c>
      <c r="C93" s="53" t="s">
        <v>44</v>
      </c>
      <c r="D93" s="363">
        <v>106340</v>
      </c>
      <c r="E93" s="362">
        <v>21231.38</v>
      </c>
      <c r="F93" s="362">
        <f t="shared" si="34"/>
        <v>21231.38</v>
      </c>
      <c r="G93" s="362">
        <v>72</v>
      </c>
      <c r="H93" s="363">
        <f>F93-G93-I93-J93-K93-L93</f>
        <v>21159.38</v>
      </c>
      <c r="I93" s="362">
        <v>0</v>
      </c>
      <c r="J93" s="363">
        <v>0</v>
      </c>
      <c r="K93" s="363">
        <v>0</v>
      </c>
      <c r="L93" s="362">
        <v>0</v>
      </c>
      <c r="M93" s="363">
        <v>0</v>
      </c>
      <c r="N93" s="375">
        <v>0</v>
      </c>
      <c r="O93" s="425">
        <v>0</v>
      </c>
      <c r="P93" s="431">
        <f t="shared" si="27"/>
        <v>19.965563287568177</v>
      </c>
    </row>
    <row r="94" spans="1:16" ht="13.5" thickBot="1">
      <c r="A94" s="58">
        <v>926</v>
      </c>
      <c r="B94" s="59"/>
      <c r="C94" s="59" t="s">
        <v>150</v>
      </c>
      <c r="D94" s="359">
        <f>SUM(D95:D97)</f>
        <v>580100</v>
      </c>
      <c r="E94" s="359">
        <f>SUM(E95:E97)</f>
        <v>266327.95</v>
      </c>
      <c r="F94" s="359">
        <f>SUM(F95:F97)</f>
        <v>259378.45</v>
      </c>
      <c r="G94" s="359">
        <f>SUM(G95:G97)</f>
        <v>18600</v>
      </c>
      <c r="H94" s="359">
        <f t="shared" ref="H94:O94" si="35">SUM(H95:H97)</f>
        <v>29178.449999999997</v>
      </c>
      <c r="I94" s="359">
        <f t="shared" si="35"/>
        <v>206200</v>
      </c>
      <c r="J94" s="359">
        <f t="shared" si="35"/>
        <v>5400</v>
      </c>
      <c r="K94" s="359">
        <f t="shared" si="35"/>
        <v>0</v>
      </c>
      <c r="L94" s="359">
        <f t="shared" si="35"/>
        <v>0</v>
      </c>
      <c r="M94" s="359">
        <f t="shared" si="35"/>
        <v>6949.5</v>
      </c>
      <c r="N94" s="370">
        <f t="shared" si="35"/>
        <v>6949.5</v>
      </c>
      <c r="O94" s="370">
        <f t="shared" si="35"/>
        <v>0</v>
      </c>
      <c r="P94" s="434">
        <f t="shared" si="27"/>
        <v>45.910696431649718</v>
      </c>
    </row>
    <row r="95" spans="1:16">
      <c r="A95" s="60"/>
      <c r="B95" s="48">
        <v>92601</v>
      </c>
      <c r="C95" s="63" t="s">
        <v>103</v>
      </c>
      <c r="D95" s="362">
        <v>188500</v>
      </c>
      <c r="E95" s="362">
        <v>40236.449999999997</v>
      </c>
      <c r="F95" s="362">
        <f t="shared" ref="F95:F97" si="36">E95-M95</f>
        <v>40236.449999999997</v>
      </c>
      <c r="G95" s="362">
        <v>18600</v>
      </c>
      <c r="H95" s="363">
        <f>F95-G95-I95-J95-K95-L95</f>
        <v>21636.449999999997</v>
      </c>
      <c r="I95" s="362">
        <v>0</v>
      </c>
      <c r="J95" s="362">
        <v>0</v>
      </c>
      <c r="K95" s="362">
        <v>0</v>
      </c>
      <c r="L95" s="362">
        <v>0</v>
      </c>
      <c r="M95" s="385"/>
      <c r="N95" s="385">
        <v>0</v>
      </c>
      <c r="O95" s="424">
        <v>0</v>
      </c>
      <c r="P95" s="432">
        <f t="shared" si="27"/>
        <v>21.345596816976126</v>
      </c>
    </row>
    <row r="96" spans="1:16" ht="22.5">
      <c r="A96" s="60"/>
      <c r="B96" s="48">
        <v>92605</v>
      </c>
      <c r="C96" s="63" t="s">
        <v>151</v>
      </c>
      <c r="D96" s="371">
        <v>343000</v>
      </c>
      <c r="E96" s="363">
        <v>206200</v>
      </c>
      <c r="F96" s="362">
        <f t="shared" si="36"/>
        <v>206200</v>
      </c>
      <c r="G96" s="362">
        <v>0</v>
      </c>
      <c r="H96" s="363">
        <f>F96-G96-I96-J96-K96-L96</f>
        <v>0</v>
      </c>
      <c r="I96" s="362">
        <v>206200</v>
      </c>
      <c r="J96" s="371">
        <v>0</v>
      </c>
      <c r="K96" s="371">
        <v>0</v>
      </c>
      <c r="L96" s="362">
        <v>0</v>
      </c>
      <c r="M96" s="390">
        <v>0</v>
      </c>
      <c r="N96" s="375">
        <v>0</v>
      </c>
      <c r="O96" s="425">
        <v>0</v>
      </c>
      <c r="P96" s="431">
        <f t="shared" si="27"/>
        <v>60.116618075801746</v>
      </c>
    </row>
    <row r="97" spans="1:16" ht="13.5" thickBot="1">
      <c r="A97" s="61"/>
      <c r="B97" s="76">
        <v>92695</v>
      </c>
      <c r="C97" s="76" t="s">
        <v>44</v>
      </c>
      <c r="D97" s="372">
        <v>48600</v>
      </c>
      <c r="E97" s="371">
        <v>19891.5</v>
      </c>
      <c r="F97" s="362">
        <f t="shared" si="36"/>
        <v>12942</v>
      </c>
      <c r="G97" s="372">
        <v>0</v>
      </c>
      <c r="H97" s="363">
        <f>F97-G97-I97-J97-K97-L97</f>
        <v>7542</v>
      </c>
      <c r="I97" s="372">
        <v>0</v>
      </c>
      <c r="J97" s="372">
        <v>5400</v>
      </c>
      <c r="K97" s="372">
        <v>0</v>
      </c>
      <c r="L97" s="372">
        <v>0</v>
      </c>
      <c r="M97" s="391">
        <v>6949.5</v>
      </c>
      <c r="N97" s="392">
        <f>M97</f>
        <v>6949.5</v>
      </c>
      <c r="O97" s="429">
        <v>0</v>
      </c>
      <c r="P97" s="433">
        <f t="shared" si="27"/>
        <v>40.929012345679013</v>
      </c>
    </row>
    <row r="98" spans="1:16" ht="13.5" thickBot="1">
      <c r="A98" s="77" t="s">
        <v>104</v>
      </c>
      <c r="B98" s="78" t="s">
        <v>104</v>
      </c>
      <c r="C98" s="78" t="s">
        <v>105</v>
      </c>
      <c r="D98" s="364">
        <f t="shared" ref="D98:O98" si="37">D9+D14+D16+D22+D24+D27+D31+D37+D46+D48+D50+D61+D66+D77+D79+D81+D89+D94+D39</f>
        <v>57298089.57</v>
      </c>
      <c r="E98" s="364">
        <f t="shared" si="37"/>
        <v>19742651.629999999</v>
      </c>
      <c r="F98" s="364">
        <f t="shared" si="37"/>
        <v>15181462.689999999</v>
      </c>
      <c r="G98" s="364">
        <f t="shared" si="37"/>
        <v>7004689.2199999997</v>
      </c>
      <c r="H98" s="364">
        <f t="shared" si="37"/>
        <v>4498361.709999999</v>
      </c>
      <c r="I98" s="393">
        <f t="shared" si="37"/>
        <v>1370218.56</v>
      </c>
      <c r="J98" s="393">
        <f t="shared" si="37"/>
        <v>1987559.3599999999</v>
      </c>
      <c r="K98" s="393">
        <f t="shared" si="37"/>
        <v>320633.84000000003</v>
      </c>
      <c r="L98" s="393">
        <f t="shared" si="37"/>
        <v>0</v>
      </c>
      <c r="M98" s="393">
        <f t="shared" si="37"/>
        <v>4561188.9400000013</v>
      </c>
      <c r="N98" s="393">
        <f t="shared" si="37"/>
        <v>4561188.9400000013</v>
      </c>
      <c r="O98" s="364">
        <f t="shared" si="37"/>
        <v>2797800.1199999996</v>
      </c>
      <c r="P98" s="435">
        <f t="shared" si="27"/>
        <v>34.456038199809036</v>
      </c>
    </row>
  </sheetData>
  <mergeCells count="18">
    <mergeCell ref="P4:P7"/>
    <mergeCell ref="N5:O5"/>
    <mergeCell ref="M1:O1"/>
    <mergeCell ref="N6:N7"/>
    <mergeCell ref="J6:J7"/>
    <mergeCell ref="A2:I2"/>
    <mergeCell ref="A4:A7"/>
    <mergeCell ref="B4:B7"/>
    <mergeCell ref="C4:C7"/>
    <mergeCell ref="D4:D7"/>
    <mergeCell ref="F5:F7"/>
    <mergeCell ref="G5:L5"/>
    <mergeCell ref="G6:H6"/>
    <mergeCell ref="I6:I7"/>
    <mergeCell ref="F4:O4"/>
    <mergeCell ref="K6:K7"/>
    <mergeCell ref="L6:L7"/>
    <mergeCell ref="M5:M7"/>
  </mergeCells>
  <printOptions horizontalCentered="1"/>
  <pageMargins left="0" right="0" top="0.6692913385826772" bottom="0.59055118110236227" header="0.27559055118110237" footer="0.51181102362204722"/>
  <pageSetup paperSize="8" scale="65" orientation="landscape" horizontalDpi="300" verticalDpi="300" copies="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showGridLines="0" workbookViewId="0">
      <selection activeCell="D14" sqref="D14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24.42578125" customWidth="1"/>
    <col min="6" max="6" width="17.5703125" customWidth="1"/>
    <col min="7" max="7" width="8.140625" customWidth="1"/>
  </cols>
  <sheetData>
    <row r="1" spans="1:7" ht="21.75" customHeight="1">
      <c r="E1" s="328" t="s">
        <v>259</v>
      </c>
    </row>
    <row r="2" spans="1:7" ht="60" customHeight="1">
      <c r="A2" s="475" t="s">
        <v>260</v>
      </c>
      <c r="B2" s="475"/>
      <c r="C2" s="475"/>
      <c r="D2" s="475"/>
      <c r="E2" s="475"/>
      <c r="F2" s="14"/>
    </row>
    <row r="3" spans="1:7" ht="9.75" customHeight="1">
      <c r="A3" s="29"/>
      <c r="B3" s="29"/>
      <c r="C3" s="29"/>
      <c r="D3" s="29"/>
      <c r="E3" s="2" t="s">
        <v>0</v>
      </c>
    </row>
    <row r="4" spans="1:7" ht="64.5" customHeight="1">
      <c r="A4" s="15" t="s">
        <v>9</v>
      </c>
      <c r="B4" s="15" t="s">
        <v>1</v>
      </c>
      <c r="C4" s="15" t="s">
        <v>4</v>
      </c>
      <c r="D4" s="16" t="s">
        <v>23</v>
      </c>
      <c r="E4" s="289" t="s">
        <v>253</v>
      </c>
      <c r="F4" s="289" t="s">
        <v>248</v>
      </c>
      <c r="G4" s="289" t="s">
        <v>240</v>
      </c>
    </row>
    <row r="5" spans="1:7" s="31" customFormat="1" ht="12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 t="s">
        <v>16</v>
      </c>
      <c r="G5" s="26" t="s">
        <v>114</v>
      </c>
    </row>
    <row r="6" spans="1:7" s="31" customFormat="1" ht="32.25" customHeight="1">
      <c r="A6" s="138" t="s">
        <v>13</v>
      </c>
      <c r="B6" s="139" t="s">
        <v>35</v>
      </c>
      <c r="C6" s="139" t="s">
        <v>39</v>
      </c>
      <c r="D6" s="140" t="s">
        <v>261</v>
      </c>
      <c r="E6" s="339">
        <v>28161</v>
      </c>
      <c r="F6" s="339">
        <v>0</v>
      </c>
      <c r="G6" s="339">
        <f>F6/E6%</f>
        <v>0</v>
      </c>
    </row>
    <row r="7" spans="1:7" ht="21.75" customHeight="1">
      <c r="A7" s="96" t="s">
        <v>14</v>
      </c>
      <c r="B7" s="91">
        <v>801</v>
      </c>
      <c r="C7" s="91">
        <v>80104</v>
      </c>
      <c r="D7" s="20" t="s">
        <v>108</v>
      </c>
      <c r="E7" s="340">
        <v>399200</v>
      </c>
      <c r="F7" s="340">
        <v>152678.22</v>
      </c>
      <c r="G7" s="339">
        <f t="shared" ref="G7:G9" si="0">F7/E7%</f>
        <v>38.246047094188377</v>
      </c>
    </row>
    <row r="8" spans="1:7" ht="21.75" customHeight="1">
      <c r="A8" s="96" t="s">
        <v>15</v>
      </c>
      <c r="B8" s="91">
        <v>801</v>
      </c>
      <c r="C8" s="91">
        <v>80106</v>
      </c>
      <c r="D8" s="20" t="s">
        <v>108</v>
      </c>
      <c r="E8" s="438">
        <v>4700</v>
      </c>
      <c r="F8" s="438">
        <v>0</v>
      </c>
      <c r="G8" s="339">
        <f t="shared" si="0"/>
        <v>0</v>
      </c>
    </row>
    <row r="9" spans="1:7" ht="30" customHeight="1">
      <c r="A9" s="560" t="s">
        <v>21</v>
      </c>
      <c r="B9" s="561"/>
      <c r="C9" s="561"/>
      <c r="D9" s="562"/>
      <c r="E9" s="341">
        <f>SUM(E6:E8)</f>
        <v>432061</v>
      </c>
      <c r="F9" s="341">
        <f>SUM(F6:F8)</f>
        <v>152678.22</v>
      </c>
      <c r="G9" s="352">
        <f t="shared" si="0"/>
        <v>35.337190813334232</v>
      </c>
    </row>
    <row r="11" spans="1:7">
      <c r="A11" s="30"/>
    </row>
  </sheetData>
  <mergeCells count="2">
    <mergeCell ref="A2:E2"/>
    <mergeCell ref="A9:D9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8"/>
  <sheetViews>
    <sheetView showGridLines="0" workbookViewId="0">
      <selection sqref="A1:G16"/>
    </sheetView>
  </sheetViews>
  <sheetFormatPr defaultRowHeight="12.75"/>
  <cols>
    <col min="1" max="1" width="5.28515625" customWidth="1"/>
    <col min="3" max="3" width="11" customWidth="1"/>
    <col min="4" max="4" width="41.7109375" customWidth="1"/>
    <col min="5" max="5" width="22.28515625" customWidth="1"/>
    <col min="6" max="6" width="17.85546875" customWidth="1"/>
    <col min="7" max="7" width="7.28515625" customWidth="1"/>
  </cols>
  <sheetData>
    <row r="1" spans="1:7" ht="16.5" customHeight="1">
      <c r="E1" s="328"/>
      <c r="F1" s="328" t="s">
        <v>262</v>
      </c>
    </row>
    <row r="2" spans="1:7" ht="47.25" customHeight="1">
      <c r="A2" s="475" t="s">
        <v>263</v>
      </c>
      <c r="B2" s="475"/>
      <c r="C2" s="475"/>
      <c r="D2" s="475"/>
      <c r="E2" s="475"/>
      <c r="F2" s="14"/>
    </row>
    <row r="3" spans="1:7" ht="9.75" customHeight="1" thickBot="1">
      <c r="A3" s="29"/>
      <c r="B3" s="29"/>
      <c r="C3" s="29"/>
      <c r="D3" s="29"/>
      <c r="E3" s="2" t="s">
        <v>0</v>
      </c>
    </row>
    <row r="4" spans="1:7" ht="64.5" customHeight="1">
      <c r="A4" s="104" t="s">
        <v>9</v>
      </c>
      <c r="B4" s="105" t="s">
        <v>1</v>
      </c>
      <c r="C4" s="105" t="s">
        <v>4</v>
      </c>
      <c r="D4" s="105" t="s">
        <v>24</v>
      </c>
      <c r="E4" s="291" t="s">
        <v>253</v>
      </c>
      <c r="F4" s="291" t="s">
        <v>248</v>
      </c>
      <c r="G4" s="291" t="s">
        <v>240</v>
      </c>
    </row>
    <row r="5" spans="1:7" s="31" customFormat="1" ht="12" customHeight="1">
      <c r="A5" s="88">
        <v>1</v>
      </c>
      <c r="B5" s="26">
        <v>2</v>
      </c>
      <c r="C5" s="26">
        <v>3</v>
      </c>
      <c r="D5" s="26">
        <v>4</v>
      </c>
      <c r="E5" s="89">
        <v>5</v>
      </c>
      <c r="F5" s="89" t="s">
        <v>16</v>
      </c>
      <c r="G5" s="89" t="s">
        <v>114</v>
      </c>
    </row>
    <row r="6" spans="1:7" s="31" customFormat="1" ht="20.25" customHeight="1">
      <c r="A6" s="126" t="s">
        <v>13</v>
      </c>
      <c r="B6" s="125">
        <v>754</v>
      </c>
      <c r="C6" s="125">
        <v>75412</v>
      </c>
      <c r="D6" s="193" t="s">
        <v>137</v>
      </c>
      <c r="E6" s="342">
        <v>243408</v>
      </c>
      <c r="F6" s="342">
        <v>124622</v>
      </c>
      <c r="G6" s="342">
        <f>F6/E6%</f>
        <v>51.198810228094395</v>
      </c>
    </row>
    <row r="7" spans="1:7" ht="25.5" customHeight="1">
      <c r="A7" s="127" t="s">
        <v>14</v>
      </c>
      <c r="B7" s="124">
        <v>851</v>
      </c>
      <c r="C7" s="124">
        <v>85154</v>
      </c>
      <c r="D7" s="194" t="s">
        <v>109</v>
      </c>
      <c r="E7" s="343">
        <v>45000</v>
      </c>
      <c r="F7" s="343">
        <v>0</v>
      </c>
      <c r="G7" s="342">
        <f t="shared" ref="G7:G16" si="0">F7/E7%</f>
        <v>0</v>
      </c>
    </row>
    <row r="8" spans="1:7" ht="24.75" customHeight="1">
      <c r="A8" s="128" t="s">
        <v>15</v>
      </c>
      <c r="B8" s="123">
        <v>851</v>
      </c>
      <c r="C8" s="123">
        <v>85154</v>
      </c>
      <c r="D8" s="195" t="s">
        <v>110</v>
      </c>
      <c r="E8" s="344">
        <v>63000</v>
      </c>
      <c r="F8" s="344">
        <v>31500</v>
      </c>
      <c r="G8" s="342">
        <f t="shared" si="0"/>
        <v>50</v>
      </c>
    </row>
    <row r="9" spans="1:7" ht="39.75" customHeight="1">
      <c r="A9" s="128" t="s">
        <v>138</v>
      </c>
      <c r="B9" s="123">
        <v>851</v>
      </c>
      <c r="C9" s="123">
        <v>85154</v>
      </c>
      <c r="D9" s="196" t="s">
        <v>111</v>
      </c>
      <c r="E9" s="344">
        <v>75600</v>
      </c>
      <c r="F9" s="344">
        <v>18900</v>
      </c>
      <c r="G9" s="342">
        <f t="shared" si="0"/>
        <v>25</v>
      </c>
    </row>
    <row r="10" spans="1:7" ht="30" customHeight="1">
      <c r="A10" s="128" t="s">
        <v>112</v>
      </c>
      <c r="B10" s="123">
        <v>851</v>
      </c>
      <c r="C10" s="123">
        <v>85195</v>
      </c>
      <c r="D10" s="196" t="s">
        <v>148</v>
      </c>
      <c r="E10" s="344">
        <v>16000</v>
      </c>
      <c r="F10" s="344">
        <v>16000</v>
      </c>
      <c r="G10" s="342">
        <f t="shared" si="0"/>
        <v>100</v>
      </c>
    </row>
    <row r="11" spans="1:7" ht="22.5" customHeight="1">
      <c r="A11" s="128" t="s">
        <v>16</v>
      </c>
      <c r="B11" s="123">
        <v>900</v>
      </c>
      <c r="C11" s="123">
        <v>90002</v>
      </c>
      <c r="D11" s="196" t="s">
        <v>269</v>
      </c>
      <c r="E11" s="344">
        <v>1980</v>
      </c>
      <c r="F11" s="344">
        <v>660</v>
      </c>
      <c r="G11" s="342">
        <f t="shared" si="0"/>
        <v>33.333333333333329</v>
      </c>
    </row>
    <row r="12" spans="1:7" ht="22.5" customHeight="1">
      <c r="A12" s="128" t="s">
        <v>114</v>
      </c>
      <c r="B12" s="123">
        <v>900</v>
      </c>
      <c r="C12" s="123">
        <v>90003</v>
      </c>
      <c r="D12" s="196" t="s">
        <v>271</v>
      </c>
      <c r="E12" s="344">
        <v>79200</v>
      </c>
      <c r="F12" s="344">
        <v>26400</v>
      </c>
      <c r="G12" s="342">
        <f t="shared" si="0"/>
        <v>33.333333333333336</v>
      </c>
    </row>
    <row r="13" spans="1:7" ht="24" customHeight="1">
      <c r="A13" s="128" t="s">
        <v>161</v>
      </c>
      <c r="B13" s="123">
        <v>900</v>
      </c>
      <c r="C13" s="123">
        <v>90095</v>
      </c>
      <c r="D13" s="196" t="s">
        <v>270</v>
      </c>
      <c r="E13" s="344">
        <v>8000</v>
      </c>
      <c r="F13" s="344">
        <v>0</v>
      </c>
      <c r="G13" s="342">
        <f t="shared" si="0"/>
        <v>0</v>
      </c>
    </row>
    <row r="14" spans="1:7" ht="23.25" customHeight="1">
      <c r="A14" s="128" t="s">
        <v>162</v>
      </c>
      <c r="B14" s="123">
        <v>921</v>
      </c>
      <c r="C14" s="123">
        <v>92120</v>
      </c>
      <c r="D14" s="195" t="s">
        <v>113</v>
      </c>
      <c r="E14" s="344">
        <v>75000</v>
      </c>
      <c r="F14" s="344">
        <v>0</v>
      </c>
      <c r="G14" s="342">
        <f t="shared" si="0"/>
        <v>0</v>
      </c>
    </row>
    <row r="15" spans="1:7" ht="24.75" customHeight="1">
      <c r="A15" s="128" t="s">
        <v>163</v>
      </c>
      <c r="B15" s="123">
        <v>926</v>
      </c>
      <c r="C15" s="123">
        <v>92695</v>
      </c>
      <c r="D15" s="195" t="s">
        <v>115</v>
      </c>
      <c r="E15" s="344">
        <v>342000</v>
      </c>
      <c r="F15" s="344">
        <v>206200</v>
      </c>
      <c r="G15" s="342">
        <f t="shared" si="0"/>
        <v>60.292397660818715</v>
      </c>
    </row>
    <row r="16" spans="1:7" ht="20.25" customHeight="1" thickBot="1">
      <c r="A16" s="556" t="s">
        <v>21</v>
      </c>
      <c r="B16" s="557"/>
      <c r="C16" s="557"/>
      <c r="D16" s="558"/>
      <c r="E16" s="258">
        <f>SUM(E6:E15)</f>
        <v>949188</v>
      </c>
      <c r="F16" s="258">
        <f>SUM(F6:F15)</f>
        <v>424282</v>
      </c>
      <c r="G16" s="353">
        <f t="shared" si="0"/>
        <v>44.699469441248738</v>
      </c>
    </row>
    <row r="18" spans="1:1">
      <c r="A18" s="30"/>
    </row>
  </sheetData>
  <mergeCells count="2">
    <mergeCell ref="A2:E2"/>
    <mergeCell ref="A16:D16"/>
  </mergeCells>
  <printOptions horizontalCentered="1"/>
  <pageMargins left="0" right="0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F16" sqref="F16"/>
    </sheetView>
  </sheetViews>
  <sheetFormatPr defaultRowHeight="12.75"/>
  <cols>
    <col min="1" max="1" width="6.140625" customWidth="1"/>
    <col min="4" max="4" width="43.5703125" customWidth="1"/>
    <col min="5" max="5" width="18.5703125" customWidth="1"/>
    <col min="6" max="6" width="19.140625" customWidth="1"/>
    <col min="7" max="7" width="14.140625" customWidth="1"/>
    <col min="8" max="8" width="7.5703125" customWidth="1"/>
  </cols>
  <sheetData>
    <row r="1" spans="1:8" ht="25.5" customHeight="1">
      <c r="E1" s="566"/>
      <c r="F1" s="566"/>
      <c r="G1" s="174" t="s">
        <v>266</v>
      </c>
    </row>
    <row r="2" spans="1:8" ht="56.25" customHeight="1">
      <c r="A2" s="475" t="s">
        <v>267</v>
      </c>
      <c r="B2" s="475"/>
      <c r="C2" s="475"/>
      <c r="D2" s="475"/>
      <c r="E2" s="475"/>
      <c r="F2" s="475"/>
    </row>
    <row r="3" spans="1:8" ht="15.75">
      <c r="A3" s="168"/>
      <c r="B3" s="168"/>
      <c r="C3" s="168"/>
      <c r="D3" s="168"/>
      <c r="E3" s="168"/>
      <c r="F3" s="2" t="s">
        <v>0</v>
      </c>
    </row>
    <row r="4" spans="1:8" ht="39.75" customHeight="1">
      <c r="A4" s="170" t="s">
        <v>9</v>
      </c>
      <c r="B4" s="170" t="s">
        <v>1</v>
      </c>
      <c r="C4" s="170" t="s">
        <v>4</v>
      </c>
      <c r="D4" s="169" t="s">
        <v>23</v>
      </c>
      <c r="E4" s="169" t="s">
        <v>181</v>
      </c>
      <c r="F4" s="289" t="s">
        <v>253</v>
      </c>
      <c r="G4" s="289" t="s">
        <v>248</v>
      </c>
      <c r="H4" s="289" t="s">
        <v>240</v>
      </c>
    </row>
    <row r="5" spans="1:8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 t="s">
        <v>114</v>
      </c>
      <c r="H5" s="26" t="s">
        <v>161</v>
      </c>
    </row>
    <row r="6" spans="1:8" ht="39.75" customHeight="1">
      <c r="A6" s="20" t="s">
        <v>13</v>
      </c>
      <c r="B6" s="20">
        <v>600</v>
      </c>
      <c r="C6" s="20">
        <v>60014</v>
      </c>
      <c r="D6" s="189" t="s">
        <v>182</v>
      </c>
      <c r="E6" s="20" t="s">
        <v>183</v>
      </c>
      <c r="F6" s="348">
        <v>160000</v>
      </c>
      <c r="G6" s="348">
        <v>25000</v>
      </c>
      <c r="H6" s="348">
        <f>G6/F6%</f>
        <v>15.625</v>
      </c>
    </row>
    <row r="7" spans="1:8" ht="39.75" customHeight="1">
      <c r="A7" s="347" t="s">
        <v>14</v>
      </c>
      <c r="B7" s="20">
        <v>600</v>
      </c>
      <c r="C7" s="20">
        <v>60014</v>
      </c>
      <c r="D7" s="350" t="s">
        <v>268</v>
      </c>
      <c r="E7" s="20" t="s">
        <v>183</v>
      </c>
      <c r="F7" s="349">
        <v>1000000</v>
      </c>
      <c r="G7" s="349">
        <v>0</v>
      </c>
      <c r="H7" s="349">
        <v>0</v>
      </c>
    </row>
    <row r="8" spans="1:8" ht="20.25" customHeight="1">
      <c r="A8" s="563" t="s">
        <v>21</v>
      </c>
      <c r="B8" s="564"/>
      <c r="C8" s="564"/>
      <c r="D8" s="565"/>
      <c r="E8" s="188"/>
      <c r="F8" s="341">
        <f>SUM(F6:F7)</f>
        <v>1160000</v>
      </c>
      <c r="G8" s="341">
        <f>SUM(G6:G6)</f>
        <v>25000</v>
      </c>
      <c r="H8" s="341">
        <f>SUM(H6:H6)</f>
        <v>15.625</v>
      </c>
    </row>
  </sheetData>
  <mergeCells count="3">
    <mergeCell ref="A2:F2"/>
    <mergeCell ref="A8:D8"/>
    <mergeCell ref="E1:F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79"/>
  <sheetViews>
    <sheetView showGridLines="0" tabSelected="1" topLeftCell="A2" workbookViewId="0">
      <selection activeCell="F5" sqref="F5"/>
    </sheetView>
  </sheetViews>
  <sheetFormatPr defaultRowHeight="12.75"/>
  <cols>
    <col min="1" max="1" width="7" customWidth="1"/>
    <col min="2" max="2" width="7.42578125" customWidth="1"/>
    <col min="3" max="3" width="9.85546875" customWidth="1"/>
    <col min="4" max="4" width="39.140625" customWidth="1"/>
    <col min="5" max="6" width="15.5703125" customWidth="1"/>
    <col min="7" max="7" width="14.7109375" customWidth="1"/>
    <col min="8" max="8" width="5.5703125" customWidth="1"/>
  </cols>
  <sheetData>
    <row r="1" spans="1:8" ht="13.5" customHeight="1">
      <c r="E1" s="597" t="s">
        <v>283</v>
      </c>
      <c r="F1" s="597"/>
      <c r="G1" s="597"/>
    </row>
    <row r="2" spans="1:8">
      <c r="B2" s="172"/>
      <c r="C2" s="172"/>
      <c r="E2" s="597"/>
      <c r="F2" s="597"/>
      <c r="G2" s="597"/>
    </row>
    <row r="3" spans="1:8" ht="15">
      <c r="B3" s="172"/>
      <c r="C3" s="172"/>
      <c r="D3" s="173" t="s">
        <v>185</v>
      </c>
      <c r="E3" s="187"/>
      <c r="F3" s="187"/>
    </row>
    <row r="4" spans="1:8" ht="15">
      <c r="A4" s="174"/>
      <c r="B4" s="175"/>
      <c r="C4" s="175"/>
      <c r="D4" s="176" t="s">
        <v>186</v>
      </c>
      <c r="E4" s="187"/>
      <c r="F4" s="187"/>
    </row>
    <row r="5" spans="1:8" ht="15">
      <c r="A5" s="174"/>
      <c r="B5" s="175"/>
      <c r="C5" s="175"/>
      <c r="D5" s="176" t="s">
        <v>231</v>
      </c>
      <c r="E5" s="174"/>
      <c r="F5" s="174"/>
    </row>
    <row r="6" spans="1:8" ht="15.75" thickBot="1">
      <c r="A6" s="174"/>
      <c r="B6" s="175"/>
      <c r="C6" s="175"/>
      <c r="D6" s="177"/>
      <c r="E6" s="174"/>
      <c r="F6" s="174"/>
      <c r="G6" s="178" t="s">
        <v>0</v>
      </c>
    </row>
    <row r="7" spans="1:8">
      <c r="A7" s="608" t="s">
        <v>9</v>
      </c>
      <c r="B7" s="610" t="s">
        <v>1</v>
      </c>
      <c r="C7" s="612" t="s">
        <v>4</v>
      </c>
      <c r="D7" s="610" t="s">
        <v>24</v>
      </c>
      <c r="E7" s="614" t="s">
        <v>273</v>
      </c>
      <c r="F7" s="292"/>
      <c r="G7" s="311" t="s">
        <v>187</v>
      </c>
      <c r="H7" s="574" t="s">
        <v>240</v>
      </c>
    </row>
    <row r="8" spans="1:8" ht="139.5" customHeight="1" thickBot="1">
      <c r="A8" s="609"/>
      <c r="B8" s="611"/>
      <c r="C8" s="613"/>
      <c r="D8" s="611"/>
      <c r="E8" s="615"/>
      <c r="F8" s="293" t="s">
        <v>272</v>
      </c>
      <c r="G8" s="312" t="s">
        <v>188</v>
      </c>
      <c r="H8" s="575"/>
    </row>
    <row r="9" spans="1:8">
      <c r="A9" s="354" t="s">
        <v>13</v>
      </c>
      <c r="B9" s="355" t="s">
        <v>14</v>
      </c>
      <c r="C9" s="356" t="s">
        <v>15</v>
      </c>
      <c r="D9" s="355" t="s">
        <v>138</v>
      </c>
      <c r="E9" s="357" t="s">
        <v>112</v>
      </c>
      <c r="F9" s="357" t="s">
        <v>16</v>
      </c>
      <c r="G9" s="357" t="s">
        <v>114</v>
      </c>
      <c r="H9" s="358" t="s">
        <v>161</v>
      </c>
    </row>
    <row r="10" spans="1:8" ht="19.5" customHeight="1" thickBot="1">
      <c r="A10" s="197" t="s">
        <v>13</v>
      </c>
      <c r="B10" s="198" t="s">
        <v>35</v>
      </c>
      <c r="C10" s="199"/>
      <c r="D10" s="300" t="s">
        <v>36</v>
      </c>
      <c r="E10" s="257">
        <f>SUM(E11:E18)</f>
        <v>8810416</v>
      </c>
      <c r="F10" s="258">
        <f>SUM(F11:F18)</f>
        <v>3149155.24</v>
      </c>
      <c r="G10" s="313">
        <f>SUM(G11:G18)</f>
        <v>2447303.02</v>
      </c>
      <c r="H10" s="324">
        <f>F10/E10%</f>
        <v>35.743547637251183</v>
      </c>
    </row>
    <row r="11" spans="1:8" ht="27.75" customHeight="1">
      <c r="A11" s="201"/>
      <c r="B11" s="202"/>
      <c r="C11" s="203" t="s">
        <v>39</v>
      </c>
      <c r="D11" s="301" t="s">
        <v>189</v>
      </c>
      <c r="E11" s="259">
        <v>200000</v>
      </c>
      <c r="F11" s="260">
        <v>0</v>
      </c>
      <c r="G11" s="314">
        <v>0</v>
      </c>
      <c r="H11" s="145">
        <f>F11/E11%</f>
        <v>0</v>
      </c>
    </row>
    <row r="12" spans="1:8" ht="30.75" customHeight="1">
      <c r="A12" s="201"/>
      <c r="B12" s="202"/>
      <c r="C12" s="203" t="s">
        <v>39</v>
      </c>
      <c r="D12" s="302" t="s">
        <v>190</v>
      </c>
      <c r="E12" s="261">
        <v>616059</v>
      </c>
      <c r="F12" s="260">
        <v>1193.0999999999999</v>
      </c>
      <c r="G12" s="314">
        <v>0</v>
      </c>
      <c r="H12" s="145">
        <f t="shared" ref="H12:H17" si="0">F12/E12%</f>
        <v>0.19366651570709947</v>
      </c>
    </row>
    <row r="13" spans="1:8" ht="30" customHeight="1">
      <c r="A13" s="201"/>
      <c r="B13" s="202"/>
      <c r="C13" s="203" t="s">
        <v>39</v>
      </c>
      <c r="D13" s="301" t="s">
        <v>191</v>
      </c>
      <c r="E13" s="259">
        <v>651380</v>
      </c>
      <c r="F13" s="260">
        <v>0</v>
      </c>
      <c r="G13" s="314">
        <v>0</v>
      </c>
      <c r="H13" s="145">
        <f t="shared" si="0"/>
        <v>0</v>
      </c>
    </row>
    <row r="14" spans="1:8" ht="26.25" customHeight="1">
      <c r="A14" s="201"/>
      <c r="B14" s="202"/>
      <c r="C14" s="203" t="s">
        <v>39</v>
      </c>
      <c r="D14" s="301" t="s">
        <v>192</v>
      </c>
      <c r="E14" s="259">
        <v>6364816</v>
      </c>
      <c r="F14" s="260">
        <v>3050162.14</v>
      </c>
      <c r="G14" s="314">
        <v>2447303.02</v>
      </c>
      <c r="H14" s="145">
        <f t="shared" si="0"/>
        <v>47.92223592952255</v>
      </c>
    </row>
    <row r="15" spans="1:8" ht="26.25" customHeight="1">
      <c r="A15" s="201"/>
      <c r="B15" s="202"/>
      <c r="C15" s="203" t="s">
        <v>39</v>
      </c>
      <c r="D15" s="303" t="s">
        <v>233</v>
      </c>
      <c r="E15" s="259">
        <v>650000</v>
      </c>
      <c r="F15" s="260">
        <v>0</v>
      </c>
      <c r="G15" s="314">
        <v>0</v>
      </c>
      <c r="H15" s="145">
        <f t="shared" si="0"/>
        <v>0</v>
      </c>
    </row>
    <row r="16" spans="1:8" ht="26.25" customHeight="1">
      <c r="A16" s="201"/>
      <c r="B16" s="202"/>
      <c r="C16" s="203" t="s">
        <v>39</v>
      </c>
      <c r="D16" s="304" t="s">
        <v>232</v>
      </c>
      <c r="E16" s="262">
        <v>28161</v>
      </c>
      <c r="F16" s="260">
        <v>0</v>
      </c>
      <c r="G16" s="314">
        <v>0</v>
      </c>
      <c r="H16" s="145">
        <f t="shared" si="0"/>
        <v>0</v>
      </c>
    </row>
    <row r="17" spans="1:8" ht="15" customHeight="1">
      <c r="A17" s="201"/>
      <c r="B17" s="204"/>
      <c r="C17" s="616" t="s">
        <v>39</v>
      </c>
      <c r="D17" s="305" t="s">
        <v>193</v>
      </c>
      <c r="E17" s="618">
        <v>300000</v>
      </c>
      <c r="F17" s="605">
        <v>97800</v>
      </c>
      <c r="G17" s="602">
        <v>0</v>
      </c>
      <c r="H17" s="569">
        <f t="shared" si="0"/>
        <v>32.6</v>
      </c>
    </row>
    <row r="18" spans="1:8" ht="16.5" customHeight="1">
      <c r="A18" s="201"/>
      <c r="B18" s="204"/>
      <c r="C18" s="617"/>
      <c r="D18" s="305" t="s">
        <v>194</v>
      </c>
      <c r="E18" s="618"/>
      <c r="F18" s="605"/>
      <c r="G18" s="602"/>
      <c r="H18" s="570"/>
    </row>
    <row r="19" spans="1:8" ht="20.25" customHeight="1" thickBot="1">
      <c r="A19" s="197" t="s">
        <v>14</v>
      </c>
      <c r="B19" s="206">
        <v>600</v>
      </c>
      <c r="C19" s="180"/>
      <c r="D19" s="300" t="s">
        <v>48</v>
      </c>
      <c r="E19" s="263">
        <f>SUM(E20:E24)</f>
        <v>6333643</v>
      </c>
      <c r="F19" s="264">
        <f>SUM(F20:F24)</f>
        <v>35455</v>
      </c>
      <c r="G19" s="315">
        <f>SUM(G22:G24)</f>
        <v>0</v>
      </c>
      <c r="H19" s="324">
        <f>F19/E19%</f>
        <v>0.5597884187662614</v>
      </c>
    </row>
    <row r="20" spans="1:8" ht="26.25" customHeight="1" thickBot="1">
      <c r="A20" s="201"/>
      <c r="B20" s="204"/>
      <c r="C20" s="181">
        <v>60014</v>
      </c>
      <c r="D20" s="306" t="s">
        <v>182</v>
      </c>
      <c r="E20" s="265">
        <v>160000</v>
      </c>
      <c r="F20" s="266">
        <v>25000</v>
      </c>
      <c r="G20" s="316">
        <v>0</v>
      </c>
      <c r="H20" s="145">
        <f t="shared" ref="H20:H24" si="1">F20/E20%</f>
        <v>15.625</v>
      </c>
    </row>
    <row r="21" spans="1:8" ht="30.75" customHeight="1">
      <c r="A21" s="201"/>
      <c r="B21" s="204"/>
      <c r="C21" s="181">
        <v>60014</v>
      </c>
      <c r="D21" s="304" t="s">
        <v>234</v>
      </c>
      <c r="E21" s="262">
        <v>1000000</v>
      </c>
      <c r="F21" s="267">
        <v>0</v>
      </c>
      <c r="G21" s="317">
        <v>0</v>
      </c>
      <c r="H21" s="145">
        <f t="shared" si="1"/>
        <v>0</v>
      </c>
    </row>
    <row r="22" spans="1:8" ht="24.75" customHeight="1">
      <c r="A22" s="201"/>
      <c r="B22" s="204"/>
      <c r="C22" s="249">
        <v>60016</v>
      </c>
      <c r="D22" s="301" t="s">
        <v>195</v>
      </c>
      <c r="E22" s="268">
        <v>2389108</v>
      </c>
      <c r="F22" s="269">
        <v>10455</v>
      </c>
      <c r="G22" s="318">
        <v>0</v>
      </c>
      <c r="H22" s="145">
        <f t="shared" si="1"/>
        <v>0.43761102470043212</v>
      </c>
    </row>
    <row r="23" spans="1:8" ht="37.5" customHeight="1">
      <c r="A23" s="201"/>
      <c r="B23" s="204"/>
      <c r="C23" s="207">
        <v>60016</v>
      </c>
      <c r="D23" s="301" t="s">
        <v>196</v>
      </c>
      <c r="E23" s="268">
        <v>2226035</v>
      </c>
      <c r="F23" s="269">
        <v>0</v>
      </c>
      <c r="G23" s="318">
        <v>0</v>
      </c>
      <c r="H23" s="145">
        <f t="shared" si="1"/>
        <v>0</v>
      </c>
    </row>
    <row r="24" spans="1:8" ht="27" customHeight="1">
      <c r="A24" s="201"/>
      <c r="B24" s="204"/>
      <c r="C24" s="207">
        <v>60016</v>
      </c>
      <c r="D24" s="306" t="s">
        <v>197</v>
      </c>
      <c r="E24" s="270">
        <v>558500</v>
      </c>
      <c r="F24" s="269">
        <v>0</v>
      </c>
      <c r="G24" s="318">
        <v>0</v>
      </c>
      <c r="H24" s="145">
        <f t="shared" si="1"/>
        <v>0</v>
      </c>
    </row>
    <row r="25" spans="1:8" ht="27" customHeight="1" thickBot="1">
      <c r="A25" s="197">
        <v>630</v>
      </c>
      <c r="B25" s="206"/>
      <c r="C25" s="296"/>
      <c r="D25" s="307" t="s">
        <v>51</v>
      </c>
      <c r="E25" s="297">
        <f>E26</f>
        <v>267259</v>
      </c>
      <c r="F25" s="264">
        <f>F26</f>
        <v>68550.8</v>
      </c>
      <c r="G25" s="264">
        <f>G26</f>
        <v>68550.8</v>
      </c>
      <c r="H25" s="324">
        <f>F25/E25%</f>
        <v>25.649575879577487</v>
      </c>
    </row>
    <row r="26" spans="1:8" ht="71.25" customHeight="1">
      <c r="A26" s="201"/>
      <c r="B26" s="204"/>
      <c r="C26" s="235">
        <v>63095</v>
      </c>
      <c r="D26" s="310" t="s">
        <v>239</v>
      </c>
      <c r="E26" s="298">
        <v>267259</v>
      </c>
      <c r="F26" s="299">
        <v>68550.8</v>
      </c>
      <c r="G26" s="299">
        <v>68550.8</v>
      </c>
      <c r="H26" s="145">
        <f>F26/E26%</f>
        <v>25.649575879577487</v>
      </c>
    </row>
    <row r="27" spans="1:8" ht="20.25" customHeight="1" thickBot="1">
      <c r="A27" s="197" t="s">
        <v>138</v>
      </c>
      <c r="B27" s="206">
        <v>700</v>
      </c>
      <c r="C27" s="180"/>
      <c r="D27" s="300" t="s">
        <v>52</v>
      </c>
      <c r="E27" s="263">
        <f xml:space="preserve"> SUM(E28:E30)</f>
        <v>616711</v>
      </c>
      <c r="F27" s="264">
        <f xml:space="preserve"> SUM(F30:F30)</f>
        <v>8228.7000000000007</v>
      </c>
      <c r="G27" s="315">
        <f xml:space="preserve"> SUM(G30:G30)</f>
        <v>0</v>
      </c>
      <c r="H27" s="324">
        <f>F27/E27%</f>
        <v>1.3342878593052501</v>
      </c>
    </row>
    <row r="28" spans="1:8" ht="15">
      <c r="A28" s="208"/>
      <c r="B28" s="209"/>
      <c r="C28" s="576">
        <v>70005</v>
      </c>
      <c r="D28" s="308" t="s">
        <v>198</v>
      </c>
      <c r="E28" s="578">
        <v>150000</v>
      </c>
      <c r="F28" s="606">
        <v>0</v>
      </c>
      <c r="G28" s="603">
        <v>0</v>
      </c>
      <c r="H28" s="571">
        <f t="shared" ref="H28:H30" si="2">F28/E28%</f>
        <v>0</v>
      </c>
    </row>
    <row r="29" spans="1:8" ht="15.75" customHeight="1">
      <c r="A29" s="208"/>
      <c r="B29" s="210"/>
      <c r="C29" s="599"/>
      <c r="D29" s="309" t="s">
        <v>199</v>
      </c>
      <c r="E29" s="584"/>
      <c r="F29" s="607"/>
      <c r="G29" s="604"/>
      <c r="H29" s="568"/>
    </row>
    <row r="30" spans="1:8" ht="39.75" customHeight="1">
      <c r="A30" s="212"/>
      <c r="B30" s="213"/>
      <c r="C30" s="207">
        <v>70095</v>
      </c>
      <c r="D30" s="214" t="s">
        <v>200</v>
      </c>
      <c r="E30" s="271">
        <v>466711</v>
      </c>
      <c r="F30" s="272">
        <v>8228.7000000000007</v>
      </c>
      <c r="G30" s="319">
        <v>0</v>
      </c>
      <c r="H30" s="145">
        <f t="shared" si="2"/>
        <v>1.7631253602336352</v>
      </c>
    </row>
    <row r="31" spans="1:8" ht="22.5" customHeight="1" thickBot="1">
      <c r="A31" s="231" t="s">
        <v>112</v>
      </c>
      <c r="B31" s="232">
        <v>750</v>
      </c>
      <c r="C31" s="180"/>
      <c r="D31" s="200" t="s">
        <v>58</v>
      </c>
      <c r="E31" s="263">
        <f>E33+E32</f>
        <v>245000</v>
      </c>
      <c r="F31" s="258">
        <f>SUM(F32:F34)</f>
        <v>17704.989999999998</v>
      </c>
      <c r="G31" s="313">
        <f t="shared" ref="G31" si="3">G33</f>
        <v>0</v>
      </c>
      <c r="H31" s="324">
        <f>F31/E31%</f>
        <v>7.2265265306122437</v>
      </c>
    </row>
    <row r="32" spans="1:8" ht="28.5" customHeight="1">
      <c r="A32" s="208"/>
      <c r="B32" s="210"/>
      <c r="C32" s="181">
        <v>75023</v>
      </c>
      <c r="D32" s="215" t="s">
        <v>201</v>
      </c>
      <c r="E32" s="265">
        <v>210000</v>
      </c>
      <c r="F32" s="266">
        <v>9717</v>
      </c>
      <c r="G32" s="316">
        <v>0</v>
      </c>
      <c r="H32" s="145">
        <f t="shared" ref="H32:H34" si="4">F32/E32%</f>
        <v>4.6271428571428572</v>
      </c>
    </row>
    <row r="33" spans="1:8">
      <c r="A33" s="216"/>
      <c r="B33" s="217"/>
      <c r="C33" s="601">
        <v>75023</v>
      </c>
      <c r="D33" s="218" t="s">
        <v>198</v>
      </c>
      <c r="E33" s="580">
        <v>35000</v>
      </c>
      <c r="F33" s="589">
        <v>7987.99</v>
      </c>
      <c r="G33" s="582">
        <v>0</v>
      </c>
      <c r="H33" s="145">
        <f t="shared" si="4"/>
        <v>22.82282857142857</v>
      </c>
    </row>
    <row r="34" spans="1:8" ht="30.75" customHeight="1">
      <c r="A34" s="216"/>
      <c r="B34" s="217"/>
      <c r="C34" s="601"/>
      <c r="D34" s="205" t="s">
        <v>202</v>
      </c>
      <c r="E34" s="581"/>
      <c r="F34" s="590"/>
      <c r="G34" s="583"/>
      <c r="H34" s="145" t="e">
        <f t="shared" si="4"/>
        <v>#DIV/0!</v>
      </c>
    </row>
    <row r="35" spans="1:8" ht="22.5" customHeight="1" thickBot="1">
      <c r="A35" s="197"/>
      <c r="B35" s="206">
        <v>754</v>
      </c>
      <c r="C35" s="180"/>
      <c r="D35" s="219" t="s">
        <v>203</v>
      </c>
      <c r="E35" s="273">
        <f>SUM(E36:E41)</f>
        <v>239000</v>
      </c>
      <c r="F35" s="274">
        <f>F38</f>
        <v>18978.900000000001</v>
      </c>
      <c r="G35" s="263">
        <f>G38</f>
        <v>0</v>
      </c>
      <c r="H35" s="324">
        <f>F35/E35%</f>
        <v>7.9409623430962348</v>
      </c>
    </row>
    <row r="36" spans="1:8" ht="23.25" customHeight="1">
      <c r="A36" s="201"/>
      <c r="B36" s="204"/>
      <c r="C36" s="181">
        <v>75412</v>
      </c>
      <c r="D36" s="220" t="s">
        <v>198</v>
      </c>
      <c r="E36" s="578">
        <v>11000</v>
      </c>
      <c r="F36" s="591">
        <v>0</v>
      </c>
      <c r="G36" s="587">
        <v>0</v>
      </c>
      <c r="H36" s="571">
        <v>0</v>
      </c>
    </row>
    <row r="37" spans="1:8" ht="15.75" customHeight="1">
      <c r="A37" s="201"/>
      <c r="B37" s="204"/>
      <c r="C37" s="182"/>
      <c r="D37" s="205" t="s">
        <v>204</v>
      </c>
      <c r="E37" s="584"/>
      <c r="F37" s="592"/>
      <c r="G37" s="588"/>
      <c r="H37" s="568"/>
    </row>
    <row r="38" spans="1:8" ht="18" customHeight="1">
      <c r="A38" s="216"/>
      <c r="B38" s="217"/>
      <c r="C38" s="249">
        <v>75414</v>
      </c>
      <c r="D38" s="221" t="s">
        <v>198</v>
      </c>
      <c r="E38" s="585">
        <v>19000</v>
      </c>
      <c r="F38" s="593">
        <v>18978.900000000001</v>
      </c>
      <c r="G38" s="586">
        <v>0</v>
      </c>
      <c r="H38" s="567">
        <v>0</v>
      </c>
    </row>
    <row r="39" spans="1:8" ht="17.25" customHeight="1">
      <c r="A39" s="216"/>
      <c r="B39" s="217"/>
      <c r="C39" s="250"/>
      <c r="D39" s="205" t="s">
        <v>204</v>
      </c>
      <c r="E39" s="584"/>
      <c r="F39" s="590"/>
      <c r="G39" s="583"/>
      <c r="H39" s="568"/>
    </row>
    <row r="40" spans="1:8" ht="16.5" customHeight="1">
      <c r="A40" s="216"/>
      <c r="B40" s="217"/>
      <c r="C40" s="249">
        <v>75416</v>
      </c>
      <c r="D40" s="221" t="s">
        <v>198</v>
      </c>
      <c r="E40" s="600">
        <v>209000</v>
      </c>
      <c r="F40" s="589">
        <v>0</v>
      </c>
      <c r="G40" s="582">
        <v>0</v>
      </c>
      <c r="H40" s="567">
        <v>0</v>
      </c>
    </row>
    <row r="41" spans="1:8" ht="18.75" customHeight="1">
      <c r="A41" s="216"/>
      <c r="B41" s="217"/>
      <c r="C41" s="250"/>
      <c r="D41" s="205" t="s">
        <v>205</v>
      </c>
      <c r="E41" s="585"/>
      <c r="F41" s="593"/>
      <c r="G41" s="586"/>
      <c r="H41" s="573"/>
    </row>
    <row r="42" spans="1:8" ht="21.75" customHeight="1">
      <c r="A42" s="216"/>
      <c r="B42" s="217"/>
      <c r="C42" s="250"/>
      <c r="D42" s="184" t="s">
        <v>206</v>
      </c>
      <c r="E42" s="584"/>
      <c r="F42" s="590"/>
      <c r="G42" s="583"/>
      <c r="H42" s="568"/>
    </row>
    <row r="43" spans="1:8" ht="22.5" customHeight="1" thickBot="1">
      <c r="A43" s="197" t="s">
        <v>161</v>
      </c>
      <c r="B43" s="206">
        <v>801</v>
      </c>
      <c r="C43" s="222"/>
      <c r="D43" s="223" t="s">
        <v>207</v>
      </c>
      <c r="E43" s="275">
        <f>SUM(E44:E52)</f>
        <v>1028700</v>
      </c>
      <c r="F43" s="264">
        <f>SUM(F44:F51)</f>
        <v>31192.959999999999</v>
      </c>
      <c r="G43" s="315">
        <f>SUM(G44:G51)</f>
        <v>0</v>
      </c>
      <c r="H43" s="324">
        <f>F43/E43%</f>
        <v>3.032269855156994</v>
      </c>
    </row>
    <row r="44" spans="1:8" ht="27" customHeight="1">
      <c r="A44" s="201"/>
      <c r="B44" s="204"/>
      <c r="C44" s="224">
        <v>80101</v>
      </c>
      <c r="D44" s="183" t="s">
        <v>208</v>
      </c>
      <c r="E44" s="276">
        <v>881200</v>
      </c>
      <c r="F44" s="277">
        <v>3523.95</v>
      </c>
      <c r="G44" s="278">
        <v>0</v>
      </c>
      <c r="H44" s="145">
        <f>F44/E44%</f>
        <v>0.39990354062641847</v>
      </c>
    </row>
    <row r="45" spans="1:8" ht="17.25" customHeight="1">
      <c r="A45" s="201"/>
      <c r="B45" s="204"/>
      <c r="C45" s="598">
        <v>80101</v>
      </c>
      <c r="D45" s="184" t="s">
        <v>198</v>
      </c>
      <c r="E45" s="600">
        <v>88200</v>
      </c>
      <c r="F45" s="589">
        <v>13199.96</v>
      </c>
      <c r="G45" s="582">
        <v>0</v>
      </c>
      <c r="H45" s="567">
        <v>0</v>
      </c>
    </row>
    <row r="46" spans="1:8">
      <c r="A46" s="225"/>
      <c r="B46" s="226"/>
      <c r="C46" s="599"/>
      <c r="D46" s="184" t="s">
        <v>236</v>
      </c>
      <c r="E46" s="584"/>
      <c r="F46" s="590"/>
      <c r="G46" s="583"/>
      <c r="H46" s="568"/>
    </row>
    <row r="47" spans="1:8">
      <c r="A47" s="225"/>
      <c r="B47" s="226"/>
      <c r="C47" s="598">
        <v>80106</v>
      </c>
      <c r="D47" s="184" t="s">
        <v>198</v>
      </c>
      <c r="E47" s="600">
        <v>22300</v>
      </c>
      <c r="F47" s="589">
        <v>0</v>
      </c>
      <c r="G47" s="582">
        <v>0</v>
      </c>
      <c r="H47" s="567">
        <v>0</v>
      </c>
    </row>
    <row r="48" spans="1:8" ht="40.5" customHeight="1">
      <c r="A48" s="225"/>
      <c r="B48" s="226"/>
      <c r="C48" s="599"/>
      <c r="D48" s="227" t="s">
        <v>209</v>
      </c>
      <c r="E48" s="584"/>
      <c r="F48" s="590"/>
      <c r="G48" s="583"/>
      <c r="H48" s="568"/>
    </row>
    <row r="49" spans="1:8">
      <c r="A49" s="225"/>
      <c r="B49" s="226"/>
      <c r="C49" s="598">
        <v>80110</v>
      </c>
      <c r="D49" s="228" t="s">
        <v>198</v>
      </c>
      <c r="E49" s="600">
        <v>30000</v>
      </c>
      <c r="F49" s="593">
        <v>14469.05</v>
      </c>
      <c r="G49" s="586">
        <v>0</v>
      </c>
      <c r="H49" s="567">
        <v>0</v>
      </c>
    </row>
    <row r="50" spans="1:8" ht="29.25" customHeight="1">
      <c r="A50" s="225"/>
      <c r="B50" s="226"/>
      <c r="C50" s="599"/>
      <c r="D50" s="229" t="s">
        <v>237</v>
      </c>
      <c r="E50" s="584"/>
      <c r="F50" s="590"/>
      <c r="G50" s="583"/>
      <c r="H50" s="568"/>
    </row>
    <row r="51" spans="1:8">
      <c r="A51" s="225"/>
      <c r="B51" s="226"/>
      <c r="C51" s="598">
        <v>80148</v>
      </c>
      <c r="D51" s="211" t="s">
        <v>198</v>
      </c>
      <c r="E51" s="600">
        <v>7000</v>
      </c>
      <c r="F51" s="589">
        <v>0</v>
      </c>
      <c r="G51" s="582">
        <v>0</v>
      </c>
      <c r="H51" s="567">
        <v>0</v>
      </c>
    </row>
    <row r="52" spans="1:8" ht="15.75" customHeight="1">
      <c r="A52" s="225"/>
      <c r="B52" s="226"/>
      <c r="C52" s="599"/>
      <c r="D52" s="218" t="s">
        <v>210</v>
      </c>
      <c r="E52" s="584"/>
      <c r="F52" s="590"/>
      <c r="G52" s="583"/>
      <c r="H52" s="568"/>
    </row>
    <row r="53" spans="1:8" ht="30.75" customHeight="1" thickBot="1">
      <c r="A53" s="231" t="s">
        <v>163</v>
      </c>
      <c r="B53" s="232">
        <v>900</v>
      </c>
      <c r="C53" s="180"/>
      <c r="D53" s="233" t="s">
        <v>93</v>
      </c>
      <c r="E53" s="263">
        <f>SUM(E54:E67)</f>
        <v>1892089</v>
      </c>
      <c r="F53" s="274">
        <f>SUM(F54:F67)</f>
        <v>495433.70000000007</v>
      </c>
      <c r="G53" s="263">
        <f>SUM(G54:G67)</f>
        <v>118913.28</v>
      </c>
      <c r="H53" s="324">
        <f>F53/E53%</f>
        <v>26.184481808202474</v>
      </c>
    </row>
    <row r="54" spans="1:8" ht="28.5" customHeight="1">
      <c r="A54" s="208"/>
      <c r="B54" s="234"/>
      <c r="C54" s="235">
        <v>90002</v>
      </c>
      <c r="D54" s="236" t="s">
        <v>211</v>
      </c>
      <c r="E54" s="278">
        <v>60000</v>
      </c>
      <c r="F54" s="279">
        <v>0</v>
      </c>
      <c r="G54" s="320">
        <v>0</v>
      </c>
      <c r="H54" s="145">
        <f t="shared" ref="H54:H67" si="5">F54/E54%</f>
        <v>0</v>
      </c>
    </row>
    <row r="55" spans="1:8" ht="21.75" customHeight="1">
      <c r="A55" s="208"/>
      <c r="B55" s="234"/>
      <c r="C55" s="249">
        <v>90004</v>
      </c>
      <c r="D55" s="237" t="s">
        <v>212</v>
      </c>
      <c r="E55" s="268">
        <v>137000</v>
      </c>
      <c r="F55" s="280">
        <v>135775.04000000001</v>
      </c>
      <c r="G55" s="321">
        <v>118913.28</v>
      </c>
      <c r="H55" s="145">
        <f t="shared" si="5"/>
        <v>99.105868613138696</v>
      </c>
    </row>
    <row r="56" spans="1:8" ht="20.25" customHeight="1">
      <c r="A56" s="208"/>
      <c r="B56" s="234"/>
      <c r="C56" s="249">
        <v>90004</v>
      </c>
      <c r="D56" s="237" t="s">
        <v>213</v>
      </c>
      <c r="E56" s="268">
        <v>50000</v>
      </c>
      <c r="F56" s="280">
        <v>615</v>
      </c>
      <c r="G56" s="321">
        <v>0</v>
      </c>
      <c r="H56" s="145">
        <f t="shared" si="5"/>
        <v>1.23</v>
      </c>
    </row>
    <row r="57" spans="1:8" ht="24" customHeight="1">
      <c r="A57" s="208"/>
      <c r="B57" s="234"/>
      <c r="C57" s="249">
        <v>90004</v>
      </c>
      <c r="D57" s="237" t="s">
        <v>214</v>
      </c>
      <c r="E57" s="268">
        <v>50000</v>
      </c>
      <c r="F57" s="280">
        <v>615</v>
      </c>
      <c r="G57" s="321">
        <v>0</v>
      </c>
      <c r="H57" s="145">
        <f t="shared" si="5"/>
        <v>1.23</v>
      </c>
    </row>
    <row r="58" spans="1:8" ht="30" customHeight="1">
      <c r="A58" s="208"/>
      <c r="B58" s="234"/>
      <c r="C58" s="249">
        <v>90004</v>
      </c>
      <c r="D58" s="237" t="s">
        <v>215</v>
      </c>
      <c r="E58" s="268">
        <v>170000</v>
      </c>
      <c r="F58" s="280">
        <v>6475</v>
      </c>
      <c r="G58" s="321">
        <v>0</v>
      </c>
      <c r="H58" s="145">
        <f t="shared" si="5"/>
        <v>3.8088235294117645</v>
      </c>
    </row>
    <row r="59" spans="1:8" ht="29.25" customHeight="1">
      <c r="A59" s="208"/>
      <c r="B59" s="234"/>
      <c r="C59" s="249">
        <v>90004</v>
      </c>
      <c r="D59" s="237" t="s">
        <v>216</v>
      </c>
      <c r="E59" s="268">
        <v>170000</v>
      </c>
      <c r="F59" s="280">
        <v>0</v>
      </c>
      <c r="G59" s="321">
        <v>0</v>
      </c>
      <c r="H59" s="145">
        <f t="shared" si="5"/>
        <v>0</v>
      </c>
    </row>
    <row r="60" spans="1:8" ht="18.75" customHeight="1">
      <c r="A60" s="208"/>
      <c r="B60" s="234"/>
      <c r="C60" s="598">
        <v>90004</v>
      </c>
      <c r="D60" s="237" t="s">
        <v>198</v>
      </c>
      <c r="E60" s="600">
        <v>110500</v>
      </c>
      <c r="F60" s="589">
        <v>7625</v>
      </c>
      <c r="G60" s="619">
        <v>0</v>
      </c>
      <c r="H60" s="569">
        <f t="shared" si="5"/>
        <v>6.9004524886877832</v>
      </c>
    </row>
    <row r="61" spans="1:8" ht="18" customHeight="1">
      <c r="A61" s="208"/>
      <c r="B61" s="234"/>
      <c r="C61" s="599"/>
      <c r="D61" s="237" t="s">
        <v>235</v>
      </c>
      <c r="E61" s="584"/>
      <c r="F61" s="590"/>
      <c r="G61" s="620"/>
      <c r="H61" s="570"/>
    </row>
    <row r="62" spans="1:8" ht="25.5" customHeight="1">
      <c r="A62" s="230"/>
      <c r="B62" s="238"/>
      <c r="C62" s="207">
        <v>90013</v>
      </c>
      <c r="D62" s="184" t="s">
        <v>217</v>
      </c>
      <c r="E62" s="259">
        <v>446589</v>
      </c>
      <c r="F62" s="281">
        <v>335790.77</v>
      </c>
      <c r="G62" s="322">
        <v>0</v>
      </c>
      <c r="H62" s="145">
        <f t="shared" si="5"/>
        <v>75.190112161293712</v>
      </c>
    </row>
    <row r="63" spans="1:8" ht="32.25" customHeight="1">
      <c r="A63" s="230"/>
      <c r="B63" s="238"/>
      <c r="C63" s="207">
        <v>90015</v>
      </c>
      <c r="D63" s="185" t="s">
        <v>218</v>
      </c>
      <c r="E63" s="271">
        <v>520000</v>
      </c>
      <c r="F63" s="281">
        <v>0</v>
      </c>
      <c r="G63" s="322">
        <v>0</v>
      </c>
      <c r="H63" s="145">
        <f t="shared" si="5"/>
        <v>0</v>
      </c>
    </row>
    <row r="64" spans="1:8" ht="30" customHeight="1">
      <c r="A64" s="230"/>
      <c r="B64" s="238"/>
      <c r="C64" s="207">
        <v>90015</v>
      </c>
      <c r="D64" s="186" t="s">
        <v>219</v>
      </c>
      <c r="E64" s="271">
        <v>150000</v>
      </c>
      <c r="F64" s="281">
        <v>0</v>
      </c>
      <c r="G64" s="322">
        <v>0</v>
      </c>
      <c r="H64" s="145">
        <f t="shared" si="5"/>
        <v>0</v>
      </c>
    </row>
    <row r="65" spans="1:8" ht="28.5" customHeight="1">
      <c r="A65" s="230"/>
      <c r="B65" s="238"/>
      <c r="C65" s="207">
        <v>90095</v>
      </c>
      <c r="D65" s="186" t="s">
        <v>220</v>
      </c>
      <c r="E65" s="271">
        <v>12000</v>
      </c>
      <c r="F65" s="281">
        <v>2706</v>
      </c>
      <c r="G65" s="322">
        <v>0</v>
      </c>
      <c r="H65" s="145">
        <f t="shared" si="5"/>
        <v>22.55</v>
      </c>
    </row>
    <row r="66" spans="1:8" ht="29.25" customHeight="1">
      <c r="A66" s="230"/>
      <c r="B66" s="238"/>
      <c r="C66" s="207">
        <v>90095</v>
      </c>
      <c r="D66" s="186" t="s">
        <v>221</v>
      </c>
      <c r="E66" s="271">
        <v>8000</v>
      </c>
      <c r="F66" s="281">
        <v>1100.6500000000001</v>
      </c>
      <c r="G66" s="322">
        <v>0</v>
      </c>
      <c r="H66" s="145">
        <f t="shared" si="5"/>
        <v>13.758125000000001</v>
      </c>
    </row>
    <row r="67" spans="1:8" ht="24.75" customHeight="1">
      <c r="A67" s="230"/>
      <c r="B67" s="238"/>
      <c r="C67" s="207">
        <v>90095</v>
      </c>
      <c r="D67" s="186" t="s">
        <v>222</v>
      </c>
      <c r="E67" s="271">
        <v>8000</v>
      </c>
      <c r="F67" s="281">
        <v>4731.24</v>
      </c>
      <c r="G67" s="322">
        <v>0</v>
      </c>
      <c r="H67" s="145">
        <f t="shared" si="5"/>
        <v>59.140499999999996</v>
      </c>
    </row>
    <row r="68" spans="1:8" ht="27.75" customHeight="1" thickBot="1">
      <c r="A68" s="231" t="s">
        <v>164</v>
      </c>
      <c r="B68" s="239">
        <v>921</v>
      </c>
      <c r="C68" s="180"/>
      <c r="D68" s="240" t="s">
        <v>99</v>
      </c>
      <c r="E68" s="263">
        <f>SUM(E69:E74)</f>
        <v>1650490</v>
      </c>
      <c r="F68" s="264">
        <f>SUM(F69:F74)</f>
        <v>729539.15000000014</v>
      </c>
      <c r="G68" s="315">
        <f>SUM(G69:G74)</f>
        <v>163033.01999999999</v>
      </c>
      <c r="H68" s="324">
        <f>F68/E68%</f>
        <v>44.201367472689931</v>
      </c>
    </row>
    <row r="69" spans="1:8" ht="21" customHeight="1">
      <c r="A69" s="230"/>
      <c r="B69" s="238"/>
      <c r="C69" s="250">
        <v>92109</v>
      </c>
      <c r="D69" s="179" t="s">
        <v>223</v>
      </c>
      <c r="E69" s="282">
        <v>250000</v>
      </c>
      <c r="F69" s="283">
        <v>0</v>
      </c>
      <c r="G69" s="323">
        <v>0</v>
      </c>
      <c r="H69" s="145">
        <f t="shared" ref="H69:H74" si="6">F69/E69%</f>
        <v>0</v>
      </c>
    </row>
    <row r="70" spans="1:8" ht="16.5" customHeight="1">
      <c r="A70" s="230"/>
      <c r="B70" s="238"/>
      <c r="C70" s="207">
        <v>92109</v>
      </c>
      <c r="D70" s="241" t="s">
        <v>224</v>
      </c>
      <c r="E70" s="259">
        <v>210000</v>
      </c>
      <c r="F70" s="281">
        <v>201775.62</v>
      </c>
      <c r="G70" s="322">
        <v>163033.01999999999</v>
      </c>
      <c r="H70" s="145">
        <f t="shared" si="6"/>
        <v>96.083628571428562</v>
      </c>
    </row>
    <row r="71" spans="1:8" ht="17.25" customHeight="1">
      <c r="A71" s="230"/>
      <c r="B71" s="238"/>
      <c r="C71" s="207">
        <v>92109</v>
      </c>
      <c r="D71" s="242" t="s">
        <v>225</v>
      </c>
      <c r="E71" s="259">
        <v>465390</v>
      </c>
      <c r="F71" s="260">
        <v>432122.21</v>
      </c>
      <c r="G71" s="314">
        <v>0</v>
      </c>
      <c r="H71" s="145">
        <f t="shared" si="6"/>
        <v>92.851631964588847</v>
      </c>
    </row>
    <row r="72" spans="1:8" ht="15.75" customHeight="1">
      <c r="A72" s="230"/>
      <c r="B72" s="238"/>
      <c r="C72" s="207">
        <v>92109</v>
      </c>
      <c r="D72" s="243" t="s">
        <v>226</v>
      </c>
      <c r="E72" s="271">
        <v>260000</v>
      </c>
      <c r="F72" s="260">
        <v>615</v>
      </c>
      <c r="G72" s="314">
        <v>0</v>
      </c>
      <c r="H72" s="145">
        <f t="shared" si="6"/>
        <v>0.23653846153846153</v>
      </c>
    </row>
    <row r="73" spans="1:8" ht="19.5" customHeight="1">
      <c r="A73" s="230"/>
      <c r="B73" s="238"/>
      <c r="C73" s="207">
        <v>92109</v>
      </c>
      <c r="D73" s="244" t="s">
        <v>227</v>
      </c>
      <c r="E73" s="259">
        <v>365100</v>
      </c>
      <c r="F73" s="260">
        <v>95026.32</v>
      </c>
      <c r="G73" s="314">
        <v>0</v>
      </c>
      <c r="H73" s="145">
        <f t="shared" si="6"/>
        <v>26.027477403451112</v>
      </c>
    </row>
    <row r="74" spans="1:8" ht="27.75" customHeight="1">
      <c r="A74" s="230"/>
      <c r="B74" s="238"/>
      <c r="C74" s="207">
        <v>92109</v>
      </c>
      <c r="D74" s="245" t="s">
        <v>228</v>
      </c>
      <c r="E74" s="259">
        <v>100000</v>
      </c>
      <c r="F74" s="260">
        <v>0</v>
      </c>
      <c r="G74" s="314">
        <v>0</v>
      </c>
      <c r="H74" s="145">
        <f t="shared" si="6"/>
        <v>0</v>
      </c>
    </row>
    <row r="75" spans="1:8" ht="21.75" customHeight="1" thickBot="1">
      <c r="A75" s="197">
        <v>926</v>
      </c>
      <c r="B75" s="200"/>
      <c r="C75" s="255"/>
      <c r="D75" s="254" t="s">
        <v>150</v>
      </c>
      <c r="E75" s="284">
        <f>E76</f>
        <v>7000</v>
      </c>
      <c r="F75" s="284">
        <f t="shared" ref="F75:G75" si="7">F76</f>
        <v>6949.5</v>
      </c>
      <c r="G75" s="284">
        <f t="shared" si="7"/>
        <v>0</v>
      </c>
      <c r="H75" s="324">
        <f>F75/E75%</f>
        <v>99.278571428571425</v>
      </c>
    </row>
    <row r="76" spans="1:8" ht="16.5" customHeight="1">
      <c r="A76" s="225"/>
      <c r="B76" s="251"/>
      <c r="C76" s="576">
        <v>92195</v>
      </c>
      <c r="D76" s="256" t="s">
        <v>198</v>
      </c>
      <c r="E76" s="578">
        <v>7000</v>
      </c>
      <c r="F76" s="621">
        <v>6949.5</v>
      </c>
      <c r="G76" s="623">
        <v>0</v>
      </c>
      <c r="H76" s="571">
        <v>0</v>
      </c>
    </row>
    <row r="77" spans="1:8" ht="18" customHeight="1" thickBot="1">
      <c r="A77" s="253"/>
      <c r="B77" s="251"/>
      <c r="C77" s="577"/>
      <c r="D77" s="252" t="s">
        <v>241</v>
      </c>
      <c r="E77" s="579"/>
      <c r="F77" s="622"/>
      <c r="G77" s="624"/>
      <c r="H77" s="572"/>
    </row>
    <row r="78" spans="1:8" ht="22.5" customHeight="1" thickBot="1">
      <c r="A78" s="594" t="s">
        <v>104</v>
      </c>
      <c r="B78" s="595"/>
      <c r="C78" s="596"/>
      <c r="D78" s="246" t="s">
        <v>21</v>
      </c>
      <c r="E78" s="285">
        <f>E10+E19+E26+E27+E31+E43+E53+E68+E35+E75</f>
        <v>21090308</v>
      </c>
      <c r="F78" s="285">
        <f>F10+F19+F26+F27+F31+F43+F53+F68+F35+F75</f>
        <v>4561188.9400000013</v>
      </c>
      <c r="G78" s="285">
        <f>G10+G19+G26+G27+G31+G43+G53+G68+G35+G75</f>
        <v>2797800.1199999996</v>
      </c>
      <c r="H78" s="223">
        <f>F78/E78%</f>
        <v>21.626943238571961</v>
      </c>
    </row>
    <row r="79" spans="1:8">
      <c r="E79" s="295"/>
      <c r="G79" s="295"/>
    </row>
  </sheetData>
  <mergeCells count="64">
    <mergeCell ref="G60:G61"/>
    <mergeCell ref="F76:F77"/>
    <mergeCell ref="G76:G77"/>
    <mergeCell ref="F49:F50"/>
    <mergeCell ref="F51:F52"/>
    <mergeCell ref="C60:C61"/>
    <mergeCell ref="E60:E61"/>
    <mergeCell ref="F60:F61"/>
    <mergeCell ref="A7:A8"/>
    <mergeCell ref="B7:B8"/>
    <mergeCell ref="C7:C8"/>
    <mergeCell ref="D7:D8"/>
    <mergeCell ref="E7:E8"/>
    <mergeCell ref="C17:C18"/>
    <mergeCell ref="E17:E18"/>
    <mergeCell ref="E47:E48"/>
    <mergeCell ref="F45:F46"/>
    <mergeCell ref="F47:F48"/>
    <mergeCell ref="G17:G18"/>
    <mergeCell ref="C28:C29"/>
    <mergeCell ref="E28:E29"/>
    <mergeCell ref="G28:G29"/>
    <mergeCell ref="F17:F18"/>
    <mergeCell ref="F28:F29"/>
    <mergeCell ref="A78:C78"/>
    <mergeCell ref="E1:G2"/>
    <mergeCell ref="C49:C50"/>
    <mergeCell ref="E49:E50"/>
    <mergeCell ref="G49:G50"/>
    <mergeCell ref="C51:C52"/>
    <mergeCell ref="E51:E52"/>
    <mergeCell ref="G51:G52"/>
    <mergeCell ref="E40:E42"/>
    <mergeCell ref="G40:G42"/>
    <mergeCell ref="C45:C46"/>
    <mergeCell ref="E45:E46"/>
    <mergeCell ref="G45:G46"/>
    <mergeCell ref="C47:C48"/>
    <mergeCell ref="G47:G48"/>
    <mergeCell ref="C33:C34"/>
    <mergeCell ref="H7:H8"/>
    <mergeCell ref="H17:H18"/>
    <mergeCell ref="H28:H29"/>
    <mergeCell ref="H36:H37"/>
    <mergeCell ref="C76:C77"/>
    <mergeCell ref="E76:E77"/>
    <mergeCell ref="E33:E34"/>
    <mergeCell ref="G33:G34"/>
    <mergeCell ref="E36:E37"/>
    <mergeCell ref="E38:E39"/>
    <mergeCell ref="G38:G39"/>
    <mergeCell ref="G36:G37"/>
    <mergeCell ref="F33:F34"/>
    <mergeCell ref="F36:F37"/>
    <mergeCell ref="F38:F39"/>
    <mergeCell ref="F40:F42"/>
    <mergeCell ref="H51:H52"/>
    <mergeCell ref="H60:H61"/>
    <mergeCell ref="H76:H77"/>
    <mergeCell ref="H38:H39"/>
    <mergeCell ref="H40:H42"/>
    <mergeCell ref="H45:H46"/>
    <mergeCell ref="H47:H48"/>
    <mergeCell ref="H49:H50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K13" sqref="K13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22.85546875" customWidth="1"/>
    <col min="6" max="6" width="16.5703125" customWidth="1"/>
  </cols>
  <sheetData>
    <row r="1" spans="1:6" ht="24.75" customHeight="1">
      <c r="E1" s="328"/>
      <c r="F1" s="328" t="s">
        <v>264</v>
      </c>
    </row>
    <row r="2" spans="1:6" ht="60" customHeight="1">
      <c r="A2" s="475" t="s">
        <v>265</v>
      </c>
      <c r="B2" s="475"/>
      <c r="C2" s="475"/>
      <c r="D2" s="475"/>
      <c r="E2" s="475"/>
      <c r="F2" s="14"/>
    </row>
    <row r="3" spans="1:6" ht="9.75" customHeight="1">
      <c r="A3" s="37"/>
      <c r="B3" s="37"/>
      <c r="C3" s="37"/>
      <c r="D3" s="37"/>
      <c r="E3" s="2" t="s">
        <v>0</v>
      </c>
    </row>
    <row r="4" spans="1:6" ht="64.5" customHeight="1">
      <c r="A4" s="38" t="s">
        <v>9</v>
      </c>
      <c r="B4" s="38" t="s">
        <v>1</v>
      </c>
      <c r="C4" s="38" t="s">
        <v>4</v>
      </c>
      <c r="D4" s="38" t="s">
        <v>24</v>
      </c>
      <c r="E4" s="289" t="s">
        <v>253</v>
      </c>
      <c r="F4" s="289" t="s">
        <v>248</v>
      </c>
    </row>
    <row r="5" spans="1:6" s="31" customFormat="1" ht="12" customHeight="1">
      <c r="A5" s="26">
        <v>1</v>
      </c>
      <c r="B5" s="26">
        <v>2</v>
      </c>
      <c r="C5" s="26">
        <v>3</v>
      </c>
      <c r="D5" s="26" t="s">
        <v>138</v>
      </c>
      <c r="E5" s="26" t="s">
        <v>112</v>
      </c>
      <c r="F5" s="26" t="s">
        <v>16</v>
      </c>
    </row>
    <row r="6" spans="1:6" s="31" customFormat="1" ht="27.75" customHeight="1">
      <c r="A6" s="138" t="s">
        <v>13</v>
      </c>
      <c r="B6" s="19">
        <v>801</v>
      </c>
      <c r="C6" s="19">
        <v>80101</v>
      </c>
      <c r="D6" s="162" t="s">
        <v>178</v>
      </c>
      <c r="E6" s="345">
        <v>735600</v>
      </c>
      <c r="F6" s="345">
        <v>83438.490000000005</v>
      </c>
    </row>
    <row r="7" spans="1:6" s="31" customFormat="1" ht="27.75" customHeight="1">
      <c r="A7" s="247" t="s">
        <v>14</v>
      </c>
      <c r="B7" s="19">
        <v>801</v>
      </c>
      <c r="C7" s="19">
        <v>80104</v>
      </c>
      <c r="D7" s="99" t="s">
        <v>108</v>
      </c>
      <c r="E7" s="346">
        <v>1386900</v>
      </c>
      <c r="F7" s="346">
        <v>506913.5</v>
      </c>
    </row>
    <row r="8" spans="1:6" ht="30" customHeight="1">
      <c r="A8" s="247" t="s">
        <v>14</v>
      </c>
      <c r="B8" s="19">
        <v>801</v>
      </c>
      <c r="C8" s="19">
        <v>80106</v>
      </c>
      <c r="D8" s="99" t="s">
        <v>108</v>
      </c>
      <c r="E8" s="346">
        <v>57000</v>
      </c>
      <c r="F8" s="346">
        <v>11514.8</v>
      </c>
    </row>
    <row r="9" spans="1:6" ht="30" customHeight="1">
      <c r="A9" s="560" t="s">
        <v>21</v>
      </c>
      <c r="B9" s="561"/>
      <c r="C9" s="561"/>
      <c r="D9" s="562"/>
      <c r="E9" s="341">
        <f>SUM(E6:E8)</f>
        <v>2179500</v>
      </c>
      <c r="F9" s="341">
        <f>SUM(F6:F8)</f>
        <v>601866.79</v>
      </c>
    </row>
    <row r="11" spans="1:6">
      <c r="A11" s="30"/>
    </row>
  </sheetData>
  <mergeCells count="2">
    <mergeCell ref="A2:E2"/>
    <mergeCell ref="A9:D9"/>
  </mergeCells>
  <printOptions horizontalCentered="1"/>
  <pageMargins left="0.15748031496062992" right="0.15748031496062992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0"/>
  <sheetViews>
    <sheetView showGridLines="0" workbookViewId="0">
      <selection activeCell="G5" sqref="G5"/>
    </sheetView>
  </sheetViews>
  <sheetFormatPr defaultRowHeight="12.75"/>
  <cols>
    <col min="1" max="1" width="4.7109375" style="10" bestFit="1" customWidth="1"/>
    <col min="2" max="2" width="48.42578125" style="10" customWidth="1"/>
    <col min="3" max="3" width="14" style="10" customWidth="1"/>
    <col min="4" max="4" width="19.28515625" style="10" customWidth="1"/>
    <col min="5" max="5" width="19" style="10" customWidth="1"/>
    <col min="6" max="16384" width="9.140625" style="10"/>
  </cols>
  <sheetData>
    <row r="2" spans="1:8" ht="28.5" customHeight="1">
      <c r="C2" s="171"/>
      <c r="D2" s="171"/>
      <c r="E2" s="328" t="s">
        <v>242</v>
      </c>
    </row>
    <row r="3" spans="1:8" ht="45.75" customHeight="1">
      <c r="A3" s="475" t="s">
        <v>243</v>
      </c>
      <c r="B3" s="476"/>
      <c r="C3" s="476"/>
      <c r="D3" s="476"/>
      <c r="E3" s="476"/>
      <c r="F3" s="13"/>
      <c r="G3" s="13"/>
      <c r="H3" s="14"/>
    </row>
    <row r="4" spans="1:8" ht="9.75" customHeight="1" thickBot="1">
      <c r="E4" s="2" t="s">
        <v>0</v>
      </c>
    </row>
    <row r="5" spans="1:8" ht="64.5" customHeight="1">
      <c r="A5" s="83" t="s">
        <v>9</v>
      </c>
      <c r="B5" s="84" t="s">
        <v>10</v>
      </c>
      <c r="C5" s="85" t="s">
        <v>11</v>
      </c>
      <c r="D5" s="439" t="s">
        <v>291</v>
      </c>
      <c r="E5" s="439" t="s">
        <v>290</v>
      </c>
    </row>
    <row r="6" spans="1:8" s="18" customFormat="1" ht="10.5" customHeight="1">
      <c r="A6" s="86">
        <v>1</v>
      </c>
      <c r="B6" s="17">
        <v>2</v>
      </c>
      <c r="C6" s="17">
        <v>3</v>
      </c>
      <c r="D6" s="87">
        <v>4</v>
      </c>
      <c r="E6" s="87">
        <v>4</v>
      </c>
    </row>
    <row r="7" spans="1:8" ht="18.95" customHeight="1">
      <c r="A7" s="477" t="s">
        <v>12</v>
      </c>
      <c r="B7" s="478"/>
      <c r="C7" s="19"/>
      <c r="D7" s="288">
        <f>SUM(D8:D10)</f>
        <v>8454629</v>
      </c>
      <c r="E7" s="288">
        <f>SUM(E8:E10)</f>
        <v>7706965.8499999996</v>
      </c>
    </row>
    <row r="8" spans="1:8" ht="41.25" customHeight="1">
      <c r="A8" s="479" t="s">
        <v>13</v>
      </c>
      <c r="B8" s="135" t="s">
        <v>144</v>
      </c>
      <c r="C8" s="134" t="s">
        <v>143</v>
      </c>
      <c r="D8" s="294">
        <v>5115969</v>
      </c>
      <c r="E8" s="286">
        <v>1219700.51</v>
      </c>
    </row>
    <row r="9" spans="1:8" ht="41.25" customHeight="1">
      <c r="A9" s="480"/>
      <c r="B9" s="135" t="s">
        <v>288</v>
      </c>
      <c r="C9" s="134" t="s">
        <v>289</v>
      </c>
      <c r="D9" s="440"/>
      <c r="E9" s="440">
        <v>1219700.51</v>
      </c>
    </row>
    <row r="10" spans="1:8" ht="52.5" customHeight="1" thickBot="1">
      <c r="A10" s="130" t="s">
        <v>14</v>
      </c>
      <c r="B10" s="131" t="s">
        <v>17</v>
      </c>
      <c r="C10" s="132" t="s">
        <v>18</v>
      </c>
      <c r="D10" s="287">
        <v>3338660</v>
      </c>
      <c r="E10" s="287">
        <v>5267564.83</v>
      </c>
      <c r="F10" s="154"/>
    </row>
    <row r="11" spans="1:8" ht="27.75" customHeight="1">
      <c r="A11" s="477" t="s">
        <v>145</v>
      </c>
      <c r="B11" s="478"/>
      <c r="C11" s="19"/>
      <c r="D11" s="136">
        <f>D12</f>
        <v>0</v>
      </c>
      <c r="E11" s="136">
        <f>E12</f>
        <v>0</v>
      </c>
    </row>
    <row r="12" spans="1:8" ht="33" customHeight="1">
      <c r="A12" s="133" t="s">
        <v>13</v>
      </c>
      <c r="B12" s="135" t="s">
        <v>146</v>
      </c>
      <c r="C12" s="134" t="s">
        <v>147</v>
      </c>
      <c r="D12" s="248">
        <v>0</v>
      </c>
      <c r="E12" s="137">
        <v>0</v>
      </c>
    </row>
    <row r="13" spans="1:8" ht="18.95" customHeight="1">
      <c r="A13"/>
      <c r="B13"/>
      <c r="C13"/>
      <c r="D13"/>
      <c r="E13"/>
    </row>
    <row r="14" spans="1:8">
      <c r="A14"/>
      <c r="B14"/>
      <c r="C14"/>
      <c r="D14"/>
      <c r="E14"/>
    </row>
    <row r="15" spans="1:8" ht="18.95" customHeight="1">
      <c r="A15"/>
      <c r="B15"/>
      <c r="C15"/>
      <c r="D15"/>
      <c r="E15"/>
    </row>
    <row r="16" spans="1:8" ht="18.95" customHeight="1">
      <c r="A16"/>
      <c r="B16"/>
      <c r="C16"/>
      <c r="D16"/>
      <c r="E16"/>
    </row>
    <row r="17" spans="1:7" ht="18.95" customHeight="1">
      <c r="A17"/>
      <c r="B17"/>
      <c r="C17"/>
      <c r="D17"/>
      <c r="E17"/>
    </row>
    <row r="18" spans="1:7" ht="18.95" customHeight="1">
      <c r="A18"/>
      <c r="B18"/>
      <c r="C18"/>
      <c r="D18"/>
      <c r="E18"/>
    </row>
    <row r="19" spans="1:7" ht="15" customHeight="1">
      <c r="A19" s="21"/>
      <c r="B19" s="22"/>
      <c r="C19" s="22"/>
      <c r="D19" s="22"/>
      <c r="E19" s="22"/>
    </row>
    <row r="20" spans="1:7">
      <c r="A20" s="23"/>
      <c r="B20" s="24"/>
      <c r="C20" s="24"/>
      <c r="D20" s="24"/>
      <c r="E20" s="24"/>
      <c r="F20" s="25"/>
      <c r="G20" s="25"/>
    </row>
  </sheetData>
  <mergeCells count="4">
    <mergeCell ref="A3:E3"/>
    <mergeCell ref="A7:B7"/>
    <mergeCell ref="A11:B11"/>
    <mergeCell ref="A8:A9"/>
  </mergeCells>
  <printOptions horizontalCentered="1"/>
  <pageMargins left="0" right="0" top="1.1417322834645669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showGridLines="0" defaultGridColor="0" colorId="8" workbookViewId="0">
      <selection activeCell="E1" sqref="E1"/>
    </sheetView>
  </sheetViews>
  <sheetFormatPr defaultRowHeight="12.75"/>
  <cols>
    <col min="1" max="1" width="6" style="10" bestFit="1" customWidth="1"/>
    <col min="2" max="2" width="8.85546875" style="10" bestFit="1" customWidth="1"/>
    <col min="3" max="4" width="13" style="10" customWidth="1"/>
    <col min="5" max="6" width="14" style="10" customWidth="1"/>
    <col min="7" max="7" width="14.28515625" style="10" customWidth="1"/>
    <col min="8" max="8" width="14.85546875" style="10" customWidth="1"/>
    <col min="9" max="9" width="15.140625" style="10" customWidth="1"/>
    <col min="10" max="10" width="15.85546875" style="10" customWidth="1"/>
    <col min="11" max="11" width="15" style="10" customWidth="1"/>
    <col min="12" max="12" width="18.140625" style="10" customWidth="1"/>
    <col min="13" max="13" width="15" style="10" customWidth="1"/>
  </cols>
  <sheetData>
    <row r="1" spans="1:13" ht="19.5" customHeight="1">
      <c r="L1" s="481" t="s">
        <v>280</v>
      </c>
      <c r="M1" s="481"/>
    </row>
    <row r="2" spans="1:13" ht="75" customHeight="1">
      <c r="A2" s="475" t="s">
        <v>281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1:13" ht="12" customHeight="1" thickBot="1">
      <c r="D3" s="400"/>
      <c r="G3" s="401"/>
      <c r="H3" s="401"/>
      <c r="I3" s="401"/>
      <c r="J3" s="401"/>
      <c r="K3" s="402"/>
      <c r="L3" s="400"/>
      <c r="M3" s="403" t="s">
        <v>0</v>
      </c>
    </row>
    <row r="4" spans="1:13" s="32" customFormat="1" ht="17.25" customHeight="1">
      <c r="A4" s="485" t="s">
        <v>1</v>
      </c>
      <c r="B4" s="485" t="s">
        <v>4</v>
      </c>
      <c r="C4" s="498" t="s">
        <v>275</v>
      </c>
      <c r="D4" s="499"/>
      <c r="E4" s="500" t="s">
        <v>276</v>
      </c>
      <c r="F4" s="501"/>
      <c r="G4" s="488" t="s">
        <v>2</v>
      </c>
      <c r="H4" s="488"/>
      <c r="I4" s="488"/>
      <c r="J4" s="488"/>
      <c r="K4" s="488"/>
      <c r="L4" s="488"/>
      <c r="M4" s="488"/>
    </row>
    <row r="5" spans="1:13" s="32" customFormat="1" ht="12" customHeight="1">
      <c r="A5" s="486"/>
      <c r="B5" s="486"/>
      <c r="C5" s="502" t="s">
        <v>253</v>
      </c>
      <c r="D5" s="495" t="s">
        <v>248</v>
      </c>
      <c r="E5" s="505" t="s">
        <v>253</v>
      </c>
      <c r="F5" s="505" t="s">
        <v>248</v>
      </c>
      <c r="G5" s="489" t="s">
        <v>6</v>
      </c>
      <c r="H5" s="492" t="s">
        <v>2</v>
      </c>
      <c r="I5" s="492"/>
      <c r="J5" s="492"/>
      <c r="K5" s="492"/>
      <c r="L5" s="493"/>
      <c r="M5" s="494" t="s">
        <v>8</v>
      </c>
    </row>
    <row r="6" spans="1:13" s="32" customFormat="1" ht="31.5" customHeight="1">
      <c r="A6" s="486"/>
      <c r="B6" s="486"/>
      <c r="C6" s="503"/>
      <c r="D6" s="496"/>
      <c r="E6" s="506"/>
      <c r="F6" s="506"/>
      <c r="G6" s="490"/>
      <c r="H6" s="492" t="s">
        <v>26</v>
      </c>
      <c r="I6" s="493"/>
      <c r="J6" s="482" t="s">
        <v>27</v>
      </c>
      <c r="K6" s="482" t="s">
        <v>31</v>
      </c>
      <c r="L6" s="482" t="s">
        <v>32</v>
      </c>
      <c r="M6" s="490"/>
    </row>
    <row r="7" spans="1:13" ht="100.5" customHeight="1" thickBot="1">
      <c r="A7" s="487"/>
      <c r="B7" s="487"/>
      <c r="C7" s="504"/>
      <c r="D7" s="497"/>
      <c r="E7" s="507"/>
      <c r="F7" s="507"/>
      <c r="G7" s="491"/>
      <c r="H7" s="79" t="s">
        <v>25</v>
      </c>
      <c r="I7" s="80" t="s">
        <v>28</v>
      </c>
      <c r="J7" s="483"/>
      <c r="K7" s="483"/>
      <c r="L7" s="483"/>
      <c r="M7" s="491"/>
    </row>
    <row r="8" spans="1:13" ht="11.25" customHeight="1">
      <c r="A8" s="81">
        <v>1</v>
      </c>
      <c r="B8" s="81">
        <v>2</v>
      </c>
      <c r="C8" s="81">
        <v>3</v>
      </c>
      <c r="D8" s="82"/>
      <c r="E8" s="82">
        <v>4</v>
      </c>
      <c r="F8" s="82"/>
      <c r="G8" s="81">
        <v>5</v>
      </c>
      <c r="H8" s="81">
        <v>6</v>
      </c>
      <c r="I8" s="81">
        <v>7</v>
      </c>
      <c r="J8" s="81">
        <v>8</v>
      </c>
      <c r="K8" s="81">
        <v>9</v>
      </c>
      <c r="L8" s="81">
        <v>10</v>
      </c>
      <c r="M8" s="81">
        <v>11</v>
      </c>
    </row>
    <row r="9" spans="1:13" ht="15.75" customHeight="1">
      <c r="A9" s="408" t="s">
        <v>35</v>
      </c>
      <c r="B9" s="408" t="s">
        <v>43</v>
      </c>
      <c r="C9" s="409">
        <v>151747.87</v>
      </c>
      <c r="D9" s="409">
        <v>151747.87</v>
      </c>
      <c r="E9" s="409">
        <v>151747.87</v>
      </c>
      <c r="F9" s="409">
        <v>151747.85999999999</v>
      </c>
      <c r="G9" s="331">
        <f t="shared" ref="G9:G11" si="0">F9-M9</f>
        <v>151747.85999999999</v>
      </c>
      <c r="H9" s="409">
        <v>2773.54</v>
      </c>
      <c r="I9" s="396">
        <f t="shared" ref="I9:I11" si="1">G9-(H9+J9+K9+L9)</f>
        <v>148974.31999999998</v>
      </c>
      <c r="J9" s="411">
        <v>0</v>
      </c>
      <c r="K9" s="411">
        <v>0</v>
      </c>
      <c r="L9" s="411">
        <v>0</v>
      </c>
      <c r="M9" s="411">
        <v>0</v>
      </c>
    </row>
    <row r="10" spans="1:13" ht="20.100000000000001" customHeight="1">
      <c r="A10" s="155">
        <v>750</v>
      </c>
      <c r="B10" s="155">
        <v>75011</v>
      </c>
      <c r="C10" s="410">
        <v>85000</v>
      </c>
      <c r="D10" s="410">
        <v>46041</v>
      </c>
      <c r="E10" s="410">
        <v>85000</v>
      </c>
      <c r="F10" s="410">
        <v>46041</v>
      </c>
      <c r="G10" s="331">
        <f t="shared" si="0"/>
        <v>46041</v>
      </c>
      <c r="H10" s="396">
        <v>43989.84</v>
      </c>
      <c r="I10" s="396">
        <f t="shared" si="1"/>
        <v>2051.1600000000035</v>
      </c>
      <c r="J10" s="396">
        <v>0</v>
      </c>
      <c r="K10" s="396">
        <v>0</v>
      </c>
      <c r="L10" s="396">
        <v>0</v>
      </c>
      <c r="M10" s="396">
        <v>0</v>
      </c>
    </row>
    <row r="11" spans="1:13" ht="20.100000000000001" customHeight="1">
      <c r="A11" s="155">
        <v>751</v>
      </c>
      <c r="B11" s="155">
        <v>75101</v>
      </c>
      <c r="C11" s="410">
        <v>1788</v>
      </c>
      <c r="D11" s="410">
        <v>894</v>
      </c>
      <c r="E11" s="410">
        <v>1788</v>
      </c>
      <c r="F11" s="410">
        <v>894</v>
      </c>
      <c r="G11" s="331">
        <f t="shared" si="0"/>
        <v>894</v>
      </c>
      <c r="H11" s="396">
        <v>894</v>
      </c>
      <c r="I11" s="396">
        <f t="shared" si="1"/>
        <v>0</v>
      </c>
      <c r="J11" s="396">
        <v>0</v>
      </c>
      <c r="K11" s="396">
        <v>0</v>
      </c>
      <c r="L11" s="396">
        <v>0</v>
      </c>
      <c r="M11" s="396">
        <v>0</v>
      </c>
    </row>
    <row r="12" spans="1:13" ht="20.100000000000001" customHeight="1">
      <c r="A12" s="155">
        <v>852</v>
      </c>
      <c r="B12" s="155">
        <v>85212</v>
      </c>
      <c r="C12" s="331">
        <v>2140000</v>
      </c>
      <c r="D12" s="331">
        <v>1069998</v>
      </c>
      <c r="E12" s="331">
        <v>2140000</v>
      </c>
      <c r="F12" s="331">
        <v>1031215.33</v>
      </c>
      <c r="G12" s="331">
        <f>F12-M12</f>
        <v>1031215.33</v>
      </c>
      <c r="H12" s="396">
        <v>46115.12</v>
      </c>
      <c r="I12" s="396">
        <f>G12-(H12+J12+K12+L12)</f>
        <v>4120.4399999999441</v>
      </c>
      <c r="J12" s="396">
        <v>0</v>
      </c>
      <c r="K12" s="396">
        <v>980979.77</v>
      </c>
      <c r="L12" s="396">
        <v>0</v>
      </c>
      <c r="M12" s="396">
        <v>0</v>
      </c>
    </row>
    <row r="13" spans="1:13" ht="20.100000000000001" customHeight="1">
      <c r="A13" s="155">
        <v>852</v>
      </c>
      <c r="B13" s="155">
        <v>85213</v>
      </c>
      <c r="C13" s="410">
        <v>9000</v>
      </c>
      <c r="D13" s="410">
        <v>5650</v>
      </c>
      <c r="E13" s="410">
        <v>9000</v>
      </c>
      <c r="F13" s="410">
        <v>5288.4</v>
      </c>
      <c r="G13" s="331">
        <f>F13-M13</f>
        <v>5288.4</v>
      </c>
      <c r="H13" s="396">
        <v>0</v>
      </c>
      <c r="I13" s="396">
        <f t="shared" ref="I13:I14" si="2">G13-(H13+J13+K13+L13)</f>
        <v>5288.4</v>
      </c>
      <c r="J13" s="396">
        <v>0</v>
      </c>
      <c r="K13" s="396">
        <v>0</v>
      </c>
      <c r="L13" s="396">
        <v>0</v>
      </c>
      <c r="M13" s="396">
        <v>0</v>
      </c>
    </row>
    <row r="14" spans="1:13" ht="20.100000000000001" customHeight="1">
      <c r="A14" s="155">
        <v>852</v>
      </c>
      <c r="B14" s="155">
        <v>85295</v>
      </c>
      <c r="C14" s="410">
        <v>29180</v>
      </c>
      <c r="D14" s="410">
        <v>12412</v>
      </c>
      <c r="E14" s="410">
        <v>29180</v>
      </c>
      <c r="F14" s="410">
        <v>11836.8</v>
      </c>
      <c r="G14" s="410">
        <v>11836.8</v>
      </c>
      <c r="H14" s="396">
        <v>0</v>
      </c>
      <c r="I14" s="396">
        <f t="shared" si="2"/>
        <v>136.79999999999927</v>
      </c>
      <c r="J14" s="396">
        <v>0</v>
      </c>
      <c r="K14" s="396">
        <v>11700</v>
      </c>
      <c r="L14" s="396">
        <v>0</v>
      </c>
      <c r="M14" s="396">
        <v>0</v>
      </c>
    </row>
    <row r="15" spans="1:13" ht="20.100000000000001" customHeight="1">
      <c r="A15" s="92" t="s">
        <v>21</v>
      </c>
      <c r="B15" s="93"/>
      <c r="C15" s="398">
        <f>SUM(C9:C14)</f>
        <v>2416715.87</v>
      </c>
      <c r="D15" s="398">
        <f>SUM(D9:D14)</f>
        <v>1286742.8700000001</v>
      </c>
      <c r="E15" s="398">
        <f t="shared" ref="E15:M15" si="3">SUM(E9:E14)</f>
        <v>2416715.87</v>
      </c>
      <c r="F15" s="398">
        <f>SUM(F9:F14)</f>
        <v>1247023.3899999999</v>
      </c>
      <c r="G15" s="398">
        <f t="shared" si="3"/>
        <v>1247023.3899999999</v>
      </c>
      <c r="H15" s="398">
        <f t="shared" si="3"/>
        <v>93772.5</v>
      </c>
      <c r="I15" s="398">
        <f t="shared" si="3"/>
        <v>160571.11999999991</v>
      </c>
      <c r="J15" s="398">
        <f t="shared" si="3"/>
        <v>0</v>
      </c>
      <c r="K15" s="398">
        <f t="shared" si="3"/>
        <v>992679.77</v>
      </c>
      <c r="L15" s="398">
        <f t="shared" si="3"/>
        <v>0</v>
      </c>
      <c r="M15" s="398">
        <f t="shared" si="3"/>
        <v>0</v>
      </c>
    </row>
    <row r="17" spans="1:10">
      <c r="A17" s="484"/>
      <c r="B17" s="484"/>
      <c r="C17" s="484"/>
      <c r="D17" s="484"/>
      <c r="E17" s="484"/>
      <c r="F17" s="484"/>
      <c r="G17" s="484"/>
      <c r="H17" s="484"/>
      <c r="I17" s="484"/>
      <c r="J17" s="36"/>
    </row>
    <row r="18" spans="1:10">
      <c r="A18" s="484"/>
      <c r="B18" s="484"/>
      <c r="C18" s="484"/>
      <c r="D18" s="484"/>
      <c r="E18" s="484"/>
      <c r="F18" s="484"/>
      <c r="G18" s="484"/>
      <c r="H18" s="484"/>
      <c r="I18" s="484"/>
      <c r="J18" s="36"/>
    </row>
  </sheetData>
  <mergeCells count="20">
    <mergeCell ref="E4:F4"/>
    <mergeCell ref="C5:C7"/>
    <mergeCell ref="E5:E7"/>
    <mergeCell ref="F5:F7"/>
    <mergeCell ref="L1:M1"/>
    <mergeCell ref="J6:J7"/>
    <mergeCell ref="A18:I18"/>
    <mergeCell ref="A17:I17"/>
    <mergeCell ref="A2:L2"/>
    <mergeCell ref="A4:A7"/>
    <mergeCell ref="B4:B7"/>
    <mergeCell ref="G4:M4"/>
    <mergeCell ref="G5:G7"/>
    <mergeCell ref="H5:L5"/>
    <mergeCell ref="M5:M7"/>
    <mergeCell ref="H6:I6"/>
    <mergeCell ref="K6:K7"/>
    <mergeCell ref="L6:L7"/>
    <mergeCell ref="D5:D7"/>
    <mergeCell ref="C4:D4"/>
  </mergeCells>
  <pageMargins left="0" right="0" top="0.47244094488188981" bottom="0.51181102362204722" header="0.51181102362204722" footer="0.51181102362204722"/>
  <pageSetup paperSize="9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N19"/>
  <sheetViews>
    <sheetView showGridLines="0" defaultGridColor="0" topLeftCell="A10" colorId="8" workbookViewId="0">
      <selection activeCell="F21" sqref="F21"/>
    </sheetView>
  </sheetViews>
  <sheetFormatPr defaultRowHeight="12.75"/>
  <cols>
    <col min="1" max="1" width="5.5703125" style="10" bestFit="1" customWidth="1"/>
    <col min="2" max="2" width="8.85546875" style="10" bestFit="1" customWidth="1"/>
    <col min="3" max="4" width="11" style="10" customWidth="1"/>
    <col min="5" max="6" width="13.28515625" style="10" customWidth="1"/>
    <col min="7" max="7" width="11.85546875" style="10" customWidth="1"/>
    <col min="8" max="10" width="16.7109375" style="10" customWidth="1"/>
    <col min="11" max="11" width="15" style="10" customWidth="1"/>
    <col min="12" max="12" width="18.140625" style="10" customWidth="1"/>
    <col min="13" max="13" width="15" style="10" customWidth="1"/>
  </cols>
  <sheetData>
    <row r="4" spans="1:14" ht="21.75" customHeight="1">
      <c r="L4" s="513" t="s">
        <v>284</v>
      </c>
      <c r="M4" s="513"/>
    </row>
    <row r="5" spans="1:14" ht="75" customHeight="1">
      <c r="A5" s="475" t="s">
        <v>176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</row>
    <row r="6" spans="1:14" ht="12" customHeight="1">
      <c r="C6" s="400"/>
      <c r="D6" s="400"/>
      <c r="E6" s="400"/>
      <c r="F6" s="400"/>
      <c r="G6" s="401"/>
      <c r="H6" s="401"/>
      <c r="I6" s="401"/>
      <c r="J6" s="401"/>
      <c r="K6" s="402"/>
      <c r="L6" s="400"/>
      <c r="M6" s="403" t="s">
        <v>0</v>
      </c>
    </row>
    <row r="7" spans="1:14" s="32" customFormat="1" ht="17.25" customHeight="1">
      <c r="A7" s="522" t="s">
        <v>1</v>
      </c>
      <c r="B7" s="522" t="s">
        <v>4</v>
      </c>
      <c r="C7" s="511" t="s">
        <v>275</v>
      </c>
      <c r="D7" s="512"/>
      <c r="E7" s="511" t="s">
        <v>277</v>
      </c>
      <c r="F7" s="512"/>
      <c r="G7" s="404"/>
      <c r="H7" s="407"/>
      <c r="I7" s="406" t="s">
        <v>2</v>
      </c>
      <c r="J7" s="406"/>
      <c r="K7" s="406"/>
      <c r="L7" s="406"/>
      <c r="M7" s="399"/>
      <c r="N7" s="399"/>
    </row>
    <row r="8" spans="1:14" s="32" customFormat="1" ht="13.5" customHeight="1">
      <c r="A8" s="523"/>
      <c r="B8" s="523"/>
      <c r="C8" s="508" t="s">
        <v>253</v>
      </c>
      <c r="D8" s="508" t="s">
        <v>248</v>
      </c>
      <c r="E8" s="527" t="s">
        <v>253</v>
      </c>
      <c r="F8" s="509" t="s">
        <v>248</v>
      </c>
      <c r="G8" s="399"/>
      <c r="H8" s="525" t="s">
        <v>2</v>
      </c>
      <c r="I8" s="526"/>
      <c r="J8" s="526"/>
      <c r="K8" s="526"/>
      <c r="L8" s="526"/>
      <c r="M8" s="514" t="s">
        <v>8</v>
      </c>
    </row>
    <row r="9" spans="1:14" s="32" customFormat="1" ht="19.5" customHeight="1">
      <c r="A9" s="523"/>
      <c r="B9" s="523"/>
      <c r="C9" s="509"/>
      <c r="D9" s="509"/>
      <c r="E9" s="528"/>
      <c r="F9" s="509"/>
      <c r="G9" s="416"/>
      <c r="H9" s="516" t="s">
        <v>26</v>
      </c>
      <c r="I9" s="517"/>
      <c r="J9" s="518" t="s">
        <v>27</v>
      </c>
      <c r="K9" s="518" t="s">
        <v>31</v>
      </c>
      <c r="L9" s="520" t="s">
        <v>33</v>
      </c>
      <c r="M9" s="514"/>
    </row>
    <row r="10" spans="1:14" ht="153" customHeight="1">
      <c r="A10" s="524"/>
      <c r="B10" s="524"/>
      <c r="C10" s="510"/>
      <c r="D10" s="510"/>
      <c r="E10" s="529"/>
      <c r="F10" s="510"/>
      <c r="G10" s="405" t="s">
        <v>6</v>
      </c>
      <c r="H10" s="326" t="s">
        <v>25</v>
      </c>
      <c r="I10" s="33" t="s">
        <v>28</v>
      </c>
      <c r="J10" s="519"/>
      <c r="K10" s="519"/>
      <c r="L10" s="521"/>
      <c r="M10" s="515"/>
    </row>
    <row r="11" spans="1:14" ht="11.25" customHeight="1">
      <c r="A11" s="26">
        <v>1</v>
      </c>
      <c r="B11" s="26">
        <v>2</v>
      </c>
      <c r="C11" s="26">
        <v>3</v>
      </c>
      <c r="D11" s="34" t="s">
        <v>138</v>
      </c>
      <c r="E11" s="34" t="s">
        <v>112</v>
      </c>
      <c r="F11" s="34" t="s">
        <v>16</v>
      </c>
      <c r="G11" s="34" t="s">
        <v>114</v>
      </c>
      <c r="H11" s="26" t="s">
        <v>161</v>
      </c>
      <c r="I11" s="26" t="s">
        <v>162</v>
      </c>
      <c r="J11" s="26" t="s">
        <v>163</v>
      </c>
      <c r="K11" s="26" t="s">
        <v>164</v>
      </c>
      <c r="L11" s="26" t="s">
        <v>278</v>
      </c>
      <c r="M11" s="34" t="s">
        <v>279</v>
      </c>
    </row>
    <row r="12" spans="1:14" ht="20.100000000000001" customHeight="1">
      <c r="A12" s="110">
        <v>801</v>
      </c>
      <c r="B12" s="110">
        <v>80104</v>
      </c>
      <c r="C12" s="331">
        <v>399200</v>
      </c>
      <c r="D12" s="331">
        <v>152678.99</v>
      </c>
      <c r="E12" s="331">
        <v>399200</v>
      </c>
      <c r="F12" s="331">
        <v>152678.99</v>
      </c>
      <c r="G12" s="331">
        <f t="shared" ref="G12:G14" si="0">F12-M12</f>
        <v>152678.99</v>
      </c>
      <c r="H12" s="394">
        <v>0</v>
      </c>
      <c r="I12" s="331">
        <f t="shared" ref="I12:I13" si="1">G12-(H12+J12+K12+L12)</f>
        <v>152678.99</v>
      </c>
      <c r="J12" s="394">
        <v>0</v>
      </c>
      <c r="K12" s="394">
        <v>0</v>
      </c>
      <c r="L12" s="394">
        <v>0</v>
      </c>
      <c r="M12" s="394">
        <v>0</v>
      </c>
    </row>
    <row r="13" spans="1:14" ht="20.100000000000001" customHeight="1">
      <c r="A13" s="161">
        <v>801</v>
      </c>
      <c r="B13" s="110">
        <v>80106</v>
      </c>
      <c r="C13" s="331">
        <v>4700</v>
      </c>
      <c r="D13" s="331">
        <v>0</v>
      </c>
      <c r="E13" s="331">
        <v>4700</v>
      </c>
      <c r="F13" s="331">
        <v>0</v>
      </c>
      <c r="G13" s="331">
        <f t="shared" si="0"/>
        <v>0</v>
      </c>
      <c r="H13" s="395">
        <v>0</v>
      </c>
      <c r="I13" s="331">
        <f t="shared" si="1"/>
        <v>0</v>
      </c>
      <c r="J13" s="395">
        <v>0</v>
      </c>
      <c r="K13" s="395">
        <v>0</v>
      </c>
      <c r="L13" s="395">
        <v>0</v>
      </c>
      <c r="M13" s="396">
        <v>0</v>
      </c>
    </row>
    <row r="14" spans="1:14" ht="20.100000000000001" customHeight="1">
      <c r="A14" s="161">
        <v>851</v>
      </c>
      <c r="B14" s="110">
        <v>85154</v>
      </c>
      <c r="C14" s="331">
        <v>0</v>
      </c>
      <c r="D14" s="331">
        <v>0</v>
      </c>
      <c r="E14" s="331">
        <v>8000</v>
      </c>
      <c r="F14" s="331">
        <v>8000</v>
      </c>
      <c r="G14" s="331">
        <f t="shared" si="0"/>
        <v>8000</v>
      </c>
      <c r="H14" s="395">
        <v>0</v>
      </c>
      <c r="I14" s="331">
        <f>G14-(H14+J14+K14+L14)</f>
        <v>0</v>
      </c>
      <c r="J14" s="395">
        <v>8000</v>
      </c>
      <c r="K14" s="395">
        <v>0</v>
      </c>
      <c r="L14" s="395">
        <v>0</v>
      </c>
      <c r="M14" s="396">
        <v>0</v>
      </c>
    </row>
    <row r="15" spans="1:14" ht="20.100000000000001" customHeight="1">
      <c r="A15" s="161">
        <v>900</v>
      </c>
      <c r="B15" s="110">
        <v>90013</v>
      </c>
      <c r="C15" s="331">
        <v>0</v>
      </c>
      <c r="D15" s="334">
        <v>0</v>
      </c>
      <c r="E15" s="397">
        <v>446589</v>
      </c>
      <c r="F15" s="334">
        <v>335790.77</v>
      </c>
      <c r="G15" s="331">
        <f>F15-M15</f>
        <v>0</v>
      </c>
      <c r="H15" s="395">
        <v>0</v>
      </c>
      <c r="I15" s="331">
        <f>G15-(H15+J15+K15+L15)</f>
        <v>0</v>
      </c>
      <c r="J15" s="395">
        <v>0</v>
      </c>
      <c r="K15" s="395">
        <v>0</v>
      </c>
      <c r="L15" s="395">
        <v>0</v>
      </c>
      <c r="M15" s="397">
        <v>335790.77</v>
      </c>
    </row>
    <row r="16" spans="1:14" ht="20.100000000000001" customHeight="1">
      <c r="A16" s="92" t="s">
        <v>21</v>
      </c>
      <c r="B16" s="93"/>
      <c r="C16" s="398">
        <f>SUM(C12:C15)</f>
        <v>403900</v>
      </c>
      <c r="D16" s="398">
        <f>SUM(D12:D15)</f>
        <v>152678.99</v>
      </c>
      <c r="E16" s="398">
        <f>SUM(E12:E15)</f>
        <v>858489</v>
      </c>
      <c r="F16" s="398">
        <f>SUM(F12:F15)</f>
        <v>496469.76000000001</v>
      </c>
      <c r="G16" s="398">
        <f>SUM(G12:G15)</f>
        <v>160678.99</v>
      </c>
      <c r="H16" s="398">
        <f t="shared" ref="H16:M16" si="2">SUM(H12:H15)</f>
        <v>0</v>
      </c>
      <c r="I16" s="398">
        <f t="shared" si="2"/>
        <v>152678.99</v>
      </c>
      <c r="J16" s="398">
        <f t="shared" si="2"/>
        <v>8000</v>
      </c>
      <c r="K16" s="398">
        <f t="shared" si="2"/>
        <v>0</v>
      </c>
      <c r="L16" s="398">
        <f t="shared" si="2"/>
        <v>0</v>
      </c>
      <c r="M16" s="398">
        <f t="shared" si="2"/>
        <v>335790.77</v>
      </c>
    </row>
    <row r="18" spans="1:10">
      <c r="A18" s="484"/>
      <c r="B18" s="484"/>
      <c r="C18" s="484"/>
      <c r="D18" s="484"/>
      <c r="E18" s="484"/>
      <c r="F18" s="484"/>
      <c r="G18" s="484"/>
      <c r="H18" s="484"/>
      <c r="I18" s="484"/>
      <c r="J18" s="36"/>
    </row>
    <row r="19" spans="1:10">
      <c r="A19" s="484"/>
      <c r="B19" s="484"/>
      <c r="C19" s="484"/>
      <c r="D19" s="484"/>
      <c r="E19" s="484"/>
      <c r="F19" s="484"/>
      <c r="G19" s="484"/>
      <c r="H19" s="484"/>
      <c r="I19" s="484"/>
      <c r="J19" s="36"/>
    </row>
  </sheetData>
  <mergeCells count="18">
    <mergeCell ref="A19:I19"/>
    <mergeCell ref="A18:I18"/>
    <mergeCell ref="H9:I9"/>
    <mergeCell ref="K9:K10"/>
    <mergeCell ref="L9:L10"/>
    <mergeCell ref="A7:A10"/>
    <mergeCell ref="B7:B10"/>
    <mergeCell ref="H8:L8"/>
    <mergeCell ref="J9:J10"/>
    <mergeCell ref="E8:E10"/>
    <mergeCell ref="F8:F10"/>
    <mergeCell ref="E7:F7"/>
    <mergeCell ref="C8:C10"/>
    <mergeCell ref="D8:D10"/>
    <mergeCell ref="C7:D7"/>
    <mergeCell ref="L4:M4"/>
    <mergeCell ref="A5:L5"/>
    <mergeCell ref="M8:M10"/>
  </mergeCells>
  <printOptions horizontalCentered="1"/>
  <pageMargins left="0" right="0" top="0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3"/>
  <sheetViews>
    <sheetView showGridLines="0" workbookViewId="0">
      <selection sqref="A1:K2"/>
    </sheetView>
  </sheetViews>
  <sheetFormatPr defaultRowHeight="12.75"/>
  <cols>
    <col min="1" max="1" width="3.7109375" customWidth="1"/>
    <col min="2" max="2" width="27.140625" customWidth="1"/>
    <col min="3" max="4" width="11.7109375" customWidth="1"/>
    <col min="5" max="5" width="12.140625" customWidth="1"/>
    <col min="6" max="6" width="12.5703125" customWidth="1"/>
    <col min="7" max="7" width="10.7109375" customWidth="1"/>
    <col min="8" max="9" width="12.140625" customWidth="1"/>
    <col min="10" max="10" width="10.140625" bestFit="1" customWidth="1"/>
    <col min="11" max="11" width="12" customWidth="1"/>
  </cols>
  <sheetData>
    <row r="3" spans="1:11" ht="30.75" customHeight="1">
      <c r="A3" s="533"/>
      <c r="B3" s="533"/>
      <c r="C3" s="533"/>
      <c r="D3" s="533"/>
      <c r="E3" s="533"/>
      <c r="F3" s="533"/>
      <c r="G3" s="533"/>
      <c r="H3" s="533"/>
      <c r="I3" s="327"/>
      <c r="J3" s="531" t="s">
        <v>244</v>
      </c>
      <c r="K3" s="532"/>
    </row>
    <row r="4" spans="1:11" ht="16.5">
      <c r="A4" s="475" t="s">
        <v>245</v>
      </c>
      <c r="B4" s="476"/>
      <c r="C4" s="476"/>
      <c r="D4" s="476"/>
      <c r="E4" s="476"/>
      <c r="F4" s="476"/>
      <c r="G4" s="476"/>
      <c r="H4" s="534"/>
      <c r="I4" s="534"/>
      <c r="J4" s="534"/>
      <c r="K4" s="534"/>
    </row>
    <row r="5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2" t="s">
        <v>0</v>
      </c>
    </row>
    <row r="6" spans="1:11" ht="45.75" customHeight="1">
      <c r="A6" s="535"/>
      <c r="B6" s="535" t="s">
        <v>19</v>
      </c>
      <c r="C6" s="511" t="s">
        <v>20</v>
      </c>
      <c r="D6" s="536"/>
      <c r="E6" s="530" t="s">
        <v>169</v>
      </c>
      <c r="F6" s="530"/>
      <c r="G6" s="527"/>
      <c r="H6" s="530" t="s">
        <v>170</v>
      </c>
      <c r="I6" s="530"/>
      <c r="J6" s="530"/>
      <c r="K6" s="530" t="s">
        <v>251</v>
      </c>
    </row>
    <row r="7" spans="1:11" ht="12.75" customHeight="1">
      <c r="A7" s="535"/>
      <c r="B7" s="535"/>
      <c r="C7" s="527" t="s">
        <v>253</v>
      </c>
      <c r="D7" s="528" t="s">
        <v>248</v>
      </c>
      <c r="E7" s="527" t="s">
        <v>253</v>
      </c>
      <c r="F7" s="508" t="s">
        <v>248</v>
      </c>
      <c r="G7" s="412" t="s">
        <v>7</v>
      </c>
      <c r="H7" s="537" t="s">
        <v>253</v>
      </c>
      <c r="I7" s="509" t="s">
        <v>248</v>
      </c>
      <c r="J7" s="413" t="s">
        <v>171</v>
      </c>
      <c r="K7" s="536"/>
    </row>
    <row r="8" spans="1:11">
      <c r="A8" s="535"/>
      <c r="B8" s="535"/>
      <c r="C8" s="528"/>
      <c r="D8" s="528"/>
      <c r="E8" s="528"/>
      <c r="F8" s="528"/>
      <c r="G8" s="529" t="s">
        <v>172</v>
      </c>
      <c r="H8" s="530"/>
      <c r="I8" s="528"/>
      <c r="J8" s="528" t="s">
        <v>282</v>
      </c>
      <c r="K8" s="530"/>
    </row>
    <row r="9" spans="1:11" ht="45.75" customHeight="1">
      <c r="A9" s="535"/>
      <c r="B9" s="535"/>
      <c r="C9" s="529"/>
      <c r="D9" s="529"/>
      <c r="E9" s="529"/>
      <c r="F9" s="529"/>
      <c r="G9" s="530"/>
      <c r="H9" s="530"/>
      <c r="I9" s="529"/>
      <c r="J9" s="529"/>
      <c r="K9" s="530"/>
    </row>
    <row r="10" spans="1:11">
      <c r="A10" s="26">
        <v>1</v>
      </c>
      <c r="B10" s="26">
        <v>2</v>
      </c>
      <c r="C10" s="26">
        <v>3</v>
      </c>
      <c r="D10" s="26"/>
      <c r="E10" s="26">
        <v>4</v>
      </c>
      <c r="F10" s="26"/>
      <c r="G10" s="26">
        <v>5</v>
      </c>
      <c r="H10" s="26">
        <v>6</v>
      </c>
      <c r="I10" s="26"/>
      <c r="J10" s="26">
        <v>7</v>
      </c>
      <c r="K10" s="26">
        <v>8</v>
      </c>
    </row>
    <row r="11" spans="1:11" ht="25.5" customHeight="1">
      <c r="A11" s="156" t="s">
        <v>173</v>
      </c>
      <c r="B11" s="157" t="s">
        <v>174</v>
      </c>
      <c r="C11" s="341">
        <f>C13</f>
        <v>271602</v>
      </c>
      <c r="D11" s="341">
        <f>D13</f>
        <v>213850.72</v>
      </c>
      <c r="E11" s="341">
        <f t="shared" ref="E11:K11" si="0">E13</f>
        <v>4810100</v>
      </c>
      <c r="F11" s="341">
        <f>F13</f>
        <v>1817106.5</v>
      </c>
      <c r="G11" s="341">
        <f t="shared" si="0"/>
        <v>55391.55</v>
      </c>
      <c r="H11" s="341">
        <f t="shared" si="0"/>
        <v>4810100</v>
      </c>
      <c r="I11" s="341">
        <f>I13</f>
        <v>1768922.42</v>
      </c>
      <c r="J11" s="341">
        <f t="shared" si="0"/>
        <v>82488.42</v>
      </c>
      <c r="K11" s="341">
        <f t="shared" si="0"/>
        <v>262034.79</v>
      </c>
    </row>
    <row r="12" spans="1:11">
      <c r="A12" s="158"/>
      <c r="B12" s="116" t="s">
        <v>2</v>
      </c>
      <c r="C12" s="331"/>
      <c r="D12" s="331"/>
      <c r="E12" s="331"/>
      <c r="F12" s="331"/>
      <c r="G12" s="331"/>
      <c r="H12" s="331"/>
      <c r="I12" s="331"/>
      <c r="J12" s="331"/>
      <c r="K12" s="331"/>
    </row>
    <row r="13" spans="1:11" ht="34.5" customHeight="1">
      <c r="A13" s="158"/>
      <c r="B13" s="159" t="s">
        <v>175</v>
      </c>
      <c r="C13" s="331">
        <v>271602</v>
      </c>
      <c r="D13" s="331">
        <v>213850.72</v>
      </c>
      <c r="E13" s="331">
        <v>4810100</v>
      </c>
      <c r="F13" s="331">
        <v>1817106.5</v>
      </c>
      <c r="G13" s="331">
        <v>55391.55</v>
      </c>
      <c r="H13" s="331">
        <v>4810100</v>
      </c>
      <c r="I13" s="331">
        <v>1768922.42</v>
      </c>
      <c r="J13" s="331">
        <v>82488.42</v>
      </c>
      <c r="K13" s="331">
        <v>262034.79</v>
      </c>
    </row>
  </sheetData>
  <mergeCells count="17">
    <mergeCell ref="C6:D6"/>
    <mergeCell ref="D7:D9"/>
    <mergeCell ref="C7:C9"/>
    <mergeCell ref="J8:J9"/>
    <mergeCell ref="G8:G9"/>
    <mergeCell ref="J3:K3"/>
    <mergeCell ref="A3:H3"/>
    <mergeCell ref="A4:K4"/>
    <mergeCell ref="A6:A9"/>
    <mergeCell ref="B6:B9"/>
    <mergeCell ref="E6:G6"/>
    <mergeCell ref="H6:J6"/>
    <mergeCell ref="K6:K9"/>
    <mergeCell ref="E7:E9"/>
    <mergeCell ref="H7:H9"/>
    <mergeCell ref="F7:F9"/>
    <mergeCell ref="I7:I9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5"/>
  <sheetViews>
    <sheetView showGridLines="0" defaultGridColor="0" colorId="7" workbookViewId="0">
      <selection activeCell="H2" sqref="H2"/>
    </sheetView>
  </sheetViews>
  <sheetFormatPr defaultRowHeight="12.75"/>
  <cols>
    <col min="1" max="1" width="6" customWidth="1"/>
    <col min="2" max="2" width="10.140625" customWidth="1"/>
    <col min="3" max="3" width="35.7109375" customWidth="1"/>
    <col min="4" max="4" width="18" customWidth="1"/>
    <col min="5" max="5" width="12.85546875" style="10" customWidth="1"/>
    <col min="6" max="6" width="16.42578125" customWidth="1"/>
    <col min="7" max="7" width="7.42578125" customWidth="1"/>
  </cols>
  <sheetData>
    <row r="1" spans="1:7" ht="21" customHeight="1">
      <c r="E1" s="531" t="s">
        <v>247</v>
      </c>
      <c r="F1" s="531"/>
    </row>
    <row r="2" spans="1:7" ht="47.25" customHeight="1">
      <c r="A2" s="443" t="s">
        <v>246</v>
      </c>
      <c r="B2" s="443"/>
      <c r="C2" s="443"/>
      <c r="D2" s="443"/>
      <c r="E2" s="444"/>
    </row>
    <row r="3" spans="1:7" ht="9.75" customHeight="1">
      <c r="A3" s="1"/>
      <c r="B3" s="1"/>
      <c r="C3" s="1"/>
      <c r="D3" s="1"/>
      <c r="E3" s="2" t="s">
        <v>0</v>
      </c>
    </row>
    <row r="4" spans="1:7" s="3" customFormat="1" ht="15" customHeight="1">
      <c r="A4" s="542" t="s">
        <v>1</v>
      </c>
      <c r="B4" s="542" t="s">
        <v>4</v>
      </c>
      <c r="C4" s="542" t="s">
        <v>30</v>
      </c>
      <c r="D4" s="538" t="s">
        <v>292</v>
      </c>
      <c r="E4" s="543" t="s">
        <v>2</v>
      </c>
      <c r="F4" s="544"/>
      <c r="G4" s="538" t="s">
        <v>240</v>
      </c>
    </row>
    <row r="5" spans="1:7" s="5" customFormat="1" ht="51" customHeight="1">
      <c r="A5" s="542"/>
      <c r="B5" s="542"/>
      <c r="C5" s="542"/>
      <c r="D5" s="539"/>
      <c r="E5" s="4" t="s">
        <v>29</v>
      </c>
      <c r="F5" s="290" t="s">
        <v>248</v>
      </c>
      <c r="G5" s="539"/>
    </row>
    <row r="6" spans="1:7" s="3" customFormat="1">
      <c r="A6" s="6">
        <v>1</v>
      </c>
      <c r="B6" s="6">
        <v>2</v>
      </c>
      <c r="C6" s="6">
        <v>3</v>
      </c>
      <c r="D6" s="6">
        <v>4</v>
      </c>
      <c r="E6" s="6">
        <v>6</v>
      </c>
      <c r="F6" s="6">
        <v>6</v>
      </c>
      <c r="G6" s="6" t="s">
        <v>114</v>
      </c>
    </row>
    <row r="7" spans="1:7" s="3" customFormat="1">
      <c r="A7" s="7">
        <v>921</v>
      </c>
      <c r="B7" s="7">
        <v>92195</v>
      </c>
      <c r="C7" s="7" t="s">
        <v>132</v>
      </c>
      <c r="D7" s="100">
        <f>E7</f>
        <v>580</v>
      </c>
      <c r="E7" s="100">
        <v>580</v>
      </c>
      <c r="F7" s="100">
        <v>0</v>
      </c>
      <c r="G7" s="100">
        <f>F7/E7</f>
        <v>0</v>
      </c>
    </row>
    <row r="8" spans="1:7" s="3" customFormat="1">
      <c r="A8" s="7">
        <v>921</v>
      </c>
      <c r="B8" s="7">
        <v>92195</v>
      </c>
      <c r="C8" s="7" t="s">
        <v>133</v>
      </c>
      <c r="D8" s="100">
        <f t="shared" ref="D8:D24" si="0">E8</f>
        <v>380</v>
      </c>
      <c r="E8" s="7">
        <v>380</v>
      </c>
      <c r="F8" s="7">
        <v>0</v>
      </c>
      <c r="G8" s="100">
        <f t="shared" ref="G8:G25" si="1">F8/E8</f>
        <v>0</v>
      </c>
    </row>
    <row r="9" spans="1:7" s="3" customFormat="1">
      <c r="A9" s="7">
        <v>921</v>
      </c>
      <c r="B9" s="7">
        <v>92195</v>
      </c>
      <c r="C9" s="8" t="s">
        <v>116</v>
      </c>
      <c r="D9" s="100">
        <f t="shared" si="0"/>
        <v>630</v>
      </c>
      <c r="E9" s="8">
        <v>630</v>
      </c>
      <c r="F9" s="8">
        <v>0</v>
      </c>
      <c r="G9" s="100">
        <f t="shared" si="1"/>
        <v>0</v>
      </c>
    </row>
    <row r="10" spans="1:7" s="3" customFormat="1">
      <c r="A10" s="7">
        <v>921</v>
      </c>
      <c r="B10" s="7">
        <v>92195</v>
      </c>
      <c r="C10" s="8" t="s">
        <v>117</v>
      </c>
      <c r="D10" s="100">
        <f t="shared" si="0"/>
        <v>330</v>
      </c>
      <c r="E10" s="8">
        <v>330</v>
      </c>
      <c r="F10" s="8">
        <v>0</v>
      </c>
      <c r="G10" s="100">
        <f t="shared" si="1"/>
        <v>0</v>
      </c>
    </row>
    <row r="11" spans="1:7" s="3" customFormat="1">
      <c r="A11" s="7">
        <v>921</v>
      </c>
      <c r="B11" s="7">
        <v>92195</v>
      </c>
      <c r="C11" s="8" t="s">
        <v>153</v>
      </c>
      <c r="D11" s="100">
        <f t="shared" si="0"/>
        <v>560</v>
      </c>
      <c r="E11" s="8">
        <v>560</v>
      </c>
      <c r="F11" s="8">
        <v>0</v>
      </c>
      <c r="G11" s="100">
        <f t="shared" si="1"/>
        <v>0</v>
      </c>
    </row>
    <row r="12" spans="1:7" s="3" customFormat="1">
      <c r="A12" s="7">
        <v>921</v>
      </c>
      <c r="B12" s="7">
        <v>92195</v>
      </c>
      <c r="C12" s="8" t="s">
        <v>152</v>
      </c>
      <c r="D12" s="100">
        <f t="shared" si="0"/>
        <v>280</v>
      </c>
      <c r="E12" s="8">
        <v>280</v>
      </c>
      <c r="F12" s="8">
        <v>0</v>
      </c>
      <c r="G12" s="100">
        <f t="shared" si="1"/>
        <v>0</v>
      </c>
    </row>
    <row r="13" spans="1:7" s="3" customFormat="1">
      <c r="A13" s="7">
        <v>921</v>
      </c>
      <c r="B13" s="7">
        <v>92195</v>
      </c>
      <c r="C13" s="8" t="s">
        <v>129</v>
      </c>
      <c r="D13" s="100">
        <f t="shared" si="0"/>
        <v>300</v>
      </c>
      <c r="E13" s="8">
        <v>300</v>
      </c>
      <c r="F13" s="8">
        <v>0</v>
      </c>
      <c r="G13" s="100">
        <f t="shared" si="1"/>
        <v>0</v>
      </c>
    </row>
    <row r="14" spans="1:7" s="3" customFormat="1">
      <c r="A14" s="7">
        <v>921</v>
      </c>
      <c r="B14" s="7">
        <v>92195</v>
      </c>
      <c r="C14" s="8" t="s">
        <v>131</v>
      </c>
      <c r="D14" s="100">
        <f t="shared" si="0"/>
        <v>1180</v>
      </c>
      <c r="E14" s="94">
        <v>1180</v>
      </c>
      <c r="F14" s="94">
        <v>0</v>
      </c>
      <c r="G14" s="100">
        <f t="shared" si="1"/>
        <v>0</v>
      </c>
    </row>
    <row r="15" spans="1:7" s="3" customFormat="1">
      <c r="A15" s="7">
        <v>921</v>
      </c>
      <c r="B15" s="7">
        <v>92195</v>
      </c>
      <c r="C15" s="8" t="s">
        <v>118</v>
      </c>
      <c r="D15" s="100">
        <f t="shared" si="0"/>
        <v>630</v>
      </c>
      <c r="E15" s="8">
        <v>630</v>
      </c>
      <c r="F15" s="8">
        <v>0</v>
      </c>
      <c r="G15" s="100">
        <f t="shared" si="1"/>
        <v>0</v>
      </c>
    </row>
    <row r="16" spans="1:7" s="3" customFormat="1">
      <c r="A16" s="7">
        <v>921</v>
      </c>
      <c r="B16" s="7">
        <v>92195</v>
      </c>
      <c r="C16" s="8" t="s">
        <v>119</v>
      </c>
      <c r="D16" s="100">
        <f t="shared" si="0"/>
        <v>310</v>
      </c>
      <c r="E16" s="8">
        <v>310</v>
      </c>
      <c r="F16" s="8">
        <v>0</v>
      </c>
      <c r="G16" s="100">
        <f t="shared" si="1"/>
        <v>0</v>
      </c>
    </row>
    <row r="17" spans="1:7" s="3" customFormat="1">
      <c r="A17" s="7">
        <v>921</v>
      </c>
      <c r="B17" s="7">
        <v>92195</v>
      </c>
      <c r="C17" s="8" t="s">
        <v>130</v>
      </c>
      <c r="D17" s="100">
        <f t="shared" si="0"/>
        <v>1400</v>
      </c>
      <c r="E17" s="94">
        <v>1400</v>
      </c>
      <c r="F17" s="94">
        <v>0</v>
      </c>
      <c r="G17" s="100">
        <f t="shared" si="1"/>
        <v>0</v>
      </c>
    </row>
    <row r="18" spans="1:7" s="3" customFormat="1">
      <c r="A18" s="7">
        <v>921</v>
      </c>
      <c r="B18" s="7">
        <v>92195</v>
      </c>
      <c r="C18" s="8" t="s">
        <v>120</v>
      </c>
      <c r="D18" s="100">
        <f t="shared" si="0"/>
        <v>7060</v>
      </c>
      <c r="E18" s="94">
        <v>7060</v>
      </c>
      <c r="F18" s="94">
        <v>0</v>
      </c>
      <c r="G18" s="100">
        <f t="shared" si="1"/>
        <v>0</v>
      </c>
    </row>
    <row r="19" spans="1:7" s="3" customFormat="1">
      <c r="A19" s="7">
        <v>921</v>
      </c>
      <c r="B19" s="7">
        <v>92195</v>
      </c>
      <c r="C19" s="8" t="s">
        <v>121</v>
      </c>
      <c r="D19" s="100">
        <f t="shared" si="0"/>
        <v>400</v>
      </c>
      <c r="E19" s="8">
        <v>400</v>
      </c>
      <c r="F19" s="8">
        <v>0</v>
      </c>
      <c r="G19" s="100">
        <f t="shared" si="1"/>
        <v>0</v>
      </c>
    </row>
    <row r="20" spans="1:7" s="3" customFormat="1">
      <c r="A20" s="7">
        <v>921</v>
      </c>
      <c r="B20" s="7">
        <v>92195</v>
      </c>
      <c r="C20" s="8" t="s">
        <v>122</v>
      </c>
      <c r="D20" s="100">
        <f t="shared" si="0"/>
        <v>390</v>
      </c>
      <c r="E20" s="8">
        <v>390</v>
      </c>
      <c r="F20" s="8">
        <v>0</v>
      </c>
      <c r="G20" s="100">
        <f t="shared" si="1"/>
        <v>0</v>
      </c>
    </row>
    <row r="21" spans="1:7" s="3" customFormat="1">
      <c r="A21" s="7">
        <v>921</v>
      </c>
      <c r="B21" s="7">
        <v>92195</v>
      </c>
      <c r="C21" s="8" t="s">
        <v>123</v>
      </c>
      <c r="D21" s="100">
        <f t="shared" si="0"/>
        <v>300</v>
      </c>
      <c r="E21" s="8">
        <v>300</v>
      </c>
      <c r="F21" s="8">
        <v>0</v>
      </c>
      <c r="G21" s="100">
        <f t="shared" si="1"/>
        <v>0</v>
      </c>
    </row>
    <row r="22" spans="1:7" s="3" customFormat="1">
      <c r="A22" s="7">
        <v>921</v>
      </c>
      <c r="B22" s="7">
        <v>92195</v>
      </c>
      <c r="C22" s="8" t="s">
        <v>124</v>
      </c>
      <c r="D22" s="100">
        <f t="shared" si="0"/>
        <v>1080</v>
      </c>
      <c r="E22" s="8">
        <v>1080</v>
      </c>
      <c r="F22" s="8">
        <v>0</v>
      </c>
      <c r="G22" s="100">
        <f t="shared" si="1"/>
        <v>0</v>
      </c>
    </row>
    <row r="23" spans="1:7" s="3" customFormat="1">
      <c r="A23" s="7">
        <v>921</v>
      </c>
      <c r="B23" s="7">
        <v>92195</v>
      </c>
      <c r="C23" s="8" t="s">
        <v>125</v>
      </c>
      <c r="D23" s="100">
        <f t="shared" si="0"/>
        <v>730</v>
      </c>
      <c r="E23" s="8">
        <v>730</v>
      </c>
      <c r="F23" s="8">
        <v>0</v>
      </c>
      <c r="G23" s="100">
        <f t="shared" si="1"/>
        <v>0</v>
      </c>
    </row>
    <row r="24" spans="1:7">
      <c r="A24" s="7">
        <v>921</v>
      </c>
      <c r="B24" s="7">
        <v>92195</v>
      </c>
      <c r="C24" s="9" t="s">
        <v>126</v>
      </c>
      <c r="D24" s="100">
        <f t="shared" si="0"/>
        <v>4300</v>
      </c>
      <c r="E24" s="95">
        <v>4300</v>
      </c>
      <c r="F24" s="95">
        <v>0</v>
      </c>
      <c r="G24" s="100">
        <f t="shared" si="1"/>
        <v>0</v>
      </c>
    </row>
    <row r="25" spans="1:7">
      <c r="A25" s="540" t="s">
        <v>3</v>
      </c>
      <c r="B25" s="540"/>
      <c r="C25" s="540"/>
      <c r="D25" s="101">
        <f>SUM(D7:D24)</f>
        <v>20840</v>
      </c>
      <c r="E25" s="101">
        <f>SUM(E7:E24)</f>
        <v>20840</v>
      </c>
      <c r="F25" s="101">
        <f>SUM(F7:F24)</f>
        <v>0</v>
      </c>
      <c r="G25" s="442">
        <f t="shared" si="1"/>
        <v>0</v>
      </c>
    </row>
    <row r="26" spans="1:7">
      <c r="B26" s="10"/>
      <c r="C26" s="10"/>
      <c r="D26" s="10"/>
    </row>
    <row r="27" spans="1:7">
      <c r="A27" s="541"/>
      <c r="B27" s="541"/>
      <c r="C27" s="541"/>
      <c r="D27" s="10"/>
    </row>
    <row r="28" spans="1:7">
      <c r="B28" s="10"/>
      <c r="C28" s="10"/>
      <c r="D28" s="10"/>
    </row>
    <row r="29" spans="1:7">
      <c r="B29" s="10"/>
      <c r="C29" s="10"/>
      <c r="D29" s="10"/>
    </row>
    <row r="30" spans="1:7">
      <c r="B30" s="10"/>
      <c r="C30" s="10"/>
      <c r="D30" s="10"/>
    </row>
    <row r="31" spans="1:7">
      <c r="B31" s="10"/>
      <c r="C31" s="10"/>
      <c r="D31" s="10"/>
    </row>
    <row r="32" spans="1:7">
      <c r="B32" s="10"/>
      <c r="C32" s="10"/>
      <c r="D32" s="10"/>
    </row>
    <row r="33" spans="2:4">
      <c r="B33" s="10"/>
      <c r="C33" s="10"/>
      <c r="D33" s="10"/>
    </row>
    <row r="34" spans="2:4">
      <c r="B34" s="10"/>
      <c r="C34" s="10"/>
      <c r="D34" s="10"/>
    </row>
    <row r="35" spans="2:4">
      <c r="B35" s="10"/>
      <c r="C35" s="10"/>
      <c r="D35" s="10"/>
    </row>
  </sheetData>
  <mergeCells count="10">
    <mergeCell ref="G4:G5"/>
    <mergeCell ref="E1:F1"/>
    <mergeCell ref="A25:C25"/>
    <mergeCell ref="A27:C27"/>
    <mergeCell ref="A2:E2"/>
    <mergeCell ref="A4:A5"/>
    <mergeCell ref="B4:B5"/>
    <mergeCell ref="C4:C5"/>
    <mergeCell ref="D4:D5"/>
    <mergeCell ref="E4:F4"/>
  </mergeCells>
  <printOptions horizontalCentered="1"/>
  <pageMargins left="7.874015748031496E-2" right="0" top="1.0236220472440944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6"/>
  <sheetViews>
    <sheetView showGridLines="0" workbookViewId="0">
      <selection activeCell="H23" sqref="H23"/>
    </sheetView>
  </sheetViews>
  <sheetFormatPr defaultRowHeight="12.75"/>
  <cols>
    <col min="1" max="1" width="4.7109375" customWidth="1"/>
    <col min="2" max="2" width="30" customWidth="1"/>
    <col min="3" max="3" width="12.28515625" customWidth="1"/>
    <col min="4" max="4" width="13" customWidth="1"/>
    <col min="5" max="5" width="12.42578125" customWidth="1"/>
    <col min="6" max="6" width="13.28515625" customWidth="1"/>
    <col min="7" max="7" width="13.5703125" customWidth="1"/>
    <col min="8" max="8" width="12" customWidth="1"/>
    <col min="9" max="9" width="19.42578125" customWidth="1"/>
  </cols>
  <sheetData>
    <row r="1" spans="1:9" ht="24" customHeight="1">
      <c r="H1" s="531" t="s">
        <v>250</v>
      </c>
      <c r="I1" s="531"/>
    </row>
    <row r="2" spans="1:9" ht="48" customHeight="1">
      <c r="A2" s="475" t="s">
        <v>249</v>
      </c>
      <c r="B2" s="476"/>
      <c r="C2" s="476"/>
      <c r="D2" s="476"/>
      <c r="E2" s="476"/>
      <c r="F2" s="534"/>
      <c r="G2" s="534"/>
      <c r="H2" s="534"/>
    </row>
    <row r="3" spans="1:9" ht="9.75" customHeight="1" thickBot="1">
      <c r="A3" s="10"/>
      <c r="B3" s="10"/>
      <c r="C3" s="10"/>
      <c r="D3" s="10"/>
      <c r="E3" s="10"/>
      <c r="F3" s="10"/>
      <c r="G3" s="10"/>
      <c r="I3" s="2" t="s">
        <v>0</v>
      </c>
    </row>
    <row r="4" spans="1:9" ht="30" customHeight="1">
      <c r="A4" s="550" t="s">
        <v>9</v>
      </c>
      <c r="B4" s="552" t="s">
        <v>19</v>
      </c>
      <c r="C4" s="553" t="s">
        <v>20</v>
      </c>
      <c r="D4" s="554" t="s">
        <v>252</v>
      </c>
      <c r="E4" s="555"/>
      <c r="F4" s="554" t="s">
        <v>254</v>
      </c>
      <c r="G4" s="555"/>
      <c r="H4" s="553" t="s">
        <v>251</v>
      </c>
      <c r="I4" s="548" t="s">
        <v>180</v>
      </c>
    </row>
    <row r="5" spans="1:9" ht="12" customHeight="1">
      <c r="A5" s="551"/>
      <c r="B5" s="535"/>
      <c r="C5" s="530"/>
      <c r="D5" s="527" t="s">
        <v>253</v>
      </c>
      <c r="E5" s="527" t="s">
        <v>248</v>
      </c>
      <c r="F5" s="527" t="s">
        <v>253</v>
      </c>
      <c r="G5" s="527" t="s">
        <v>248</v>
      </c>
      <c r="H5" s="530"/>
      <c r="I5" s="549"/>
    </row>
    <row r="6" spans="1:9" ht="18" customHeight="1">
      <c r="A6" s="551"/>
      <c r="B6" s="535"/>
      <c r="C6" s="530"/>
      <c r="D6" s="528"/>
      <c r="E6" s="528"/>
      <c r="F6" s="528"/>
      <c r="G6" s="528"/>
      <c r="H6" s="530"/>
      <c r="I6" s="549"/>
    </row>
    <row r="7" spans="1:9" ht="42" customHeight="1">
      <c r="A7" s="551"/>
      <c r="B7" s="535"/>
      <c r="C7" s="530"/>
      <c r="D7" s="529"/>
      <c r="E7" s="529"/>
      <c r="F7" s="529"/>
      <c r="G7" s="529"/>
      <c r="H7" s="530"/>
      <c r="I7" s="549"/>
    </row>
    <row r="8" spans="1:9" ht="12.75" customHeight="1">
      <c r="A8" s="88">
        <v>1</v>
      </c>
      <c r="B8" s="26">
        <v>2</v>
      </c>
      <c r="C8" s="26">
        <v>3</v>
      </c>
      <c r="D8" s="26">
        <v>4</v>
      </c>
      <c r="E8" s="26" t="s">
        <v>112</v>
      </c>
      <c r="F8" s="26" t="s">
        <v>16</v>
      </c>
      <c r="G8" s="26" t="s">
        <v>114</v>
      </c>
      <c r="H8" s="26" t="s">
        <v>161</v>
      </c>
      <c r="I8" s="89" t="s">
        <v>162</v>
      </c>
    </row>
    <row r="9" spans="1:9" ht="19.5" customHeight="1">
      <c r="A9" s="115"/>
      <c r="B9" s="545" t="s">
        <v>2</v>
      </c>
      <c r="C9" s="546"/>
      <c r="D9" s="546"/>
      <c r="E9" s="546"/>
      <c r="F9" s="546"/>
      <c r="G9" s="546"/>
      <c r="H9" s="546"/>
      <c r="I9" s="547"/>
    </row>
    <row r="10" spans="1:9" ht="19.5" customHeight="1" thickBot="1">
      <c r="A10" s="111" t="s">
        <v>13</v>
      </c>
      <c r="B10" s="112" t="s">
        <v>134</v>
      </c>
      <c r="C10" s="113">
        <v>0</v>
      </c>
      <c r="D10" s="329">
        <f>SUM(D11:D12)</f>
        <v>280000</v>
      </c>
      <c r="E10" s="329">
        <f>SUM(E11:E12)</f>
        <v>100528.69</v>
      </c>
      <c r="F10" s="329">
        <f>SUM(F11:F12)</f>
        <v>280000</v>
      </c>
      <c r="G10" s="329">
        <f>SUM(G11:G12)</f>
        <v>87308.010000000009</v>
      </c>
      <c r="H10" s="329">
        <f>SUM(H11:H12)</f>
        <v>13220.68</v>
      </c>
      <c r="I10" s="114">
        <v>0</v>
      </c>
    </row>
    <row r="11" spans="1:9" ht="19.5" customHeight="1" thickTop="1">
      <c r="A11" s="118" t="s">
        <v>135</v>
      </c>
      <c r="B11" s="119" t="s">
        <v>74</v>
      </c>
      <c r="C11" s="120">
        <v>0</v>
      </c>
      <c r="D11" s="330">
        <v>130000</v>
      </c>
      <c r="E11" s="330">
        <v>58148</v>
      </c>
      <c r="F11" s="330">
        <v>130000</v>
      </c>
      <c r="G11" s="330">
        <v>55873.04</v>
      </c>
      <c r="H11" s="331">
        <f t="shared" ref="H11:H12" si="0">E11-G11+C11</f>
        <v>2274.9599999999991</v>
      </c>
      <c r="I11" s="121">
        <v>0</v>
      </c>
    </row>
    <row r="12" spans="1:9" ht="19.5" customHeight="1">
      <c r="A12" s="115" t="s">
        <v>136</v>
      </c>
      <c r="B12" s="116" t="s">
        <v>106</v>
      </c>
      <c r="C12" s="110">
        <v>0</v>
      </c>
      <c r="D12" s="331">
        <v>150000</v>
      </c>
      <c r="E12" s="331">
        <v>42380.69</v>
      </c>
      <c r="F12" s="331">
        <v>150000</v>
      </c>
      <c r="G12" s="331">
        <v>31434.97</v>
      </c>
      <c r="H12" s="331">
        <f t="shared" si="0"/>
        <v>10945.720000000001</v>
      </c>
      <c r="I12" s="117">
        <v>0</v>
      </c>
    </row>
    <row r="13" spans="1:9" ht="19.5" customHeight="1" thickBot="1">
      <c r="A13" s="147" t="s">
        <v>14</v>
      </c>
      <c r="B13" s="148" t="s">
        <v>165</v>
      </c>
      <c r="C13" s="332">
        <f t="shared" ref="C13:H13" si="1">SUM(C14:C15)</f>
        <v>1139.2</v>
      </c>
      <c r="D13" s="332">
        <f t="shared" si="1"/>
        <v>75000</v>
      </c>
      <c r="E13" s="332">
        <f t="shared" si="1"/>
        <v>34989.360000000001</v>
      </c>
      <c r="F13" s="332">
        <f t="shared" si="1"/>
        <v>75000</v>
      </c>
      <c r="G13" s="332">
        <f t="shared" si="1"/>
        <v>34319.4</v>
      </c>
      <c r="H13" s="332">
        <f t="shared" si="1"/>
        <v>1809.1599999999992</v>
      </c>
      <c r="I13" s="150">
        <v>0</v>
      </c>
    </row>
    <row r="14" spans="1:9" ht="19.5" customHeight="1" thickTop="1">
      <c r="A14" s="143" t="s">
        <v>135</v>
      </c>
      <c r="B14" s="144" t="s">
        <v>72</v>
      </c>
      <c r="C14" s="331">
        <v>1139.2</v>
      </c>
      <c r="D14" s="333">
        <v>60000</v>
      </c>
      <c r="E14" s="333">
        <v>26448.6</v>
      </c>
      <c r="F14" s="333">
        <v>60000</v>
      </c>
      <c r="G14" s="333">
        <v>26528</v>
      </c>
      <c r="H14" s="331">
        <f>E14-G14+C14</f>
        <v>1059.7999999999986</v>
      </c>
      <c r="I14" s="146">
        <v>0</v>
      </c>
    </row>
    <row r="15" spans="1:9" ht="28.5" customHeight="1">
      <c r="A15" s="115" t="s">
        <v>136</v>
      </c>
      <c r="B15" s="151" t="s">
        <v>166</v>
      </c>
      <c r="C15" s="441">
        <v>0</v>
      </c>
      <c r="D15" s="331">
        <v>15000</v>
      </c>
      <c r="E15" s="331">
        <v>8540.76</v>
      </c>
      <c r="F15" s="331">
        <v>15000</v>
      </c>
      <c r="G15" s="331">
        <v>7791.4</v>
      </c>
      <c r="H15" s="331">
        <f>E15-G15+C15</f>
        <v>749.36000000000058</v>
      </c>
      <c r="I15" s="117">
        <v>0</v>
      </c>
    </row>
    <row r="16" spans="1:9" ht="28.5" customHeight="1" thickBot="1">
      <c r="A16" s="147" t="s">
        <v>15</v>
      </c>
      <c r="B16" s="153" t="s">
        <v>168</v>
      </c>
      <c r="C16" s="149">
        <v>0</v>
      </c>
      <c r="D16" s="332">
        <f>SUM(D17:D18)</f>
        <v>167000</v>
      </c>
      <c r="E16" s="332">
        <f>SUM(E17:E18)</f>
        <v>78552.42</v>
      </c>
      <c r="F16" s="332">
        <f>SUM(F17:F18)</f>
        <v>167000</v>
      </c>
      <c r="G16" s="332">
        <f>SUM(G17:G18)</f>
        <v>71109.649999999994</v>
      </c>
      <c r="H16" s="332">
        <f>SUM(H17:H18)</f>
        <v>7442.77</v>
      </c>
      <c r="I16" s="150">
        <v>0</v>
      </c>
    </row>
    <row r="17" spans="1:9" ht="24.75" customHeight="1" thickTop="1">
      <c r="A17" s="143" t="s">
        <v>135</v>
      </c>
      <c r="B17" s="144" t="s">
        <v>72</v>
      </c>
      <c r="C17" s="145">
        <v>0</v>
      </c>
      <c r="D17" s="333">
        <v>97000</v>
      </c>
      <c r="E17" s="333">
        <v>28825.599999999999</v>
      </c>
      <c r="F17" s="333">
        <v>97000</v>
      </c>
      <c r="G17" s="333">
        <v>24460.799999999999</v>
      </c>
      <c r="H17" s="331">
        <f t="shared" ref="H17:H18" si="2">E17-G17+C17</f>
        <v>4364.7999999999993</v>
      </c>
      <c r="I17" s="146">
        <v>0</v>
      </c>
    </row>
    <row r="18" spans="1:9" ht="28.5" customHeight="1">
      <c r="A18" s="115" t="s">
        <v>136</v>
      </c>
      <c r="B18" s="151" t="s">
        <v>166</v>
      </c>
      <c r="C18" s="145">
        <v>0</v>
      </c>
      <c r="D18" s="333">
        <v>70000</v>
      </c>
      <c r="E18" s="333">
        <v>49726.82</v>
      </c>
      <c r="F18" s="333">
        <v>70000</v>
      </c>
      <c r="G18" s="333">
        <v>46648.85</v>
      </c>
      <c r="H18" s="331">
        <f t="shared" si="2"/>
        <v>3077.9700000000012</v>
      </c>
      <c r="I18" s="146">
        <v>0</v>
      </c>
    </row>
    <row r="19" spans="1:9" ht="32.25" customHeight="1" thickBot="1">
      <c r="A19" s="111" t="s">
        <v>138</v>
      </c>
      <c r="B19" s="152" t="s">
        <v>167</v>
      </c>
      <c r="C19" s="113">
        <v>0</v>
      </c>
      <c r="D19" s="329">
        <f>D20</f>
        <v>90000</v>
      </c>
      <c r="E19" s="329">
        <f>E20</f>
        <v>16596.599999999999</v>
      </c>
      <c r="F19" s="329">
        <f>F20</f>
        <v>90000</v>
      </c>
      <c r="G19" s="329">
        <f>G20</f>
        <v>16595.2</v>
      </c>
      <c r="H19" s="329">
        <f>H20</f>
        <v>1.3999999999978172</v>
      </c>
      <c r="I19" s="114">
        <v>0</v>
      </c>
    </row>
    <row r="20" spans="1:9" ht="19.5" customHeight="1" thickTop="1" thickBot="1">
      <c r="A20" s="106" t="s">
        <v>135</v>
      </c>
      <c r="B20" s="107" t="s">
        <v>230</v>
      </c>
      <c r="C20" s="108">
        <v>0</v>
      </c>
      <c r="D20" s="334">
        <v>90000</v>
      </c>
      <c r="E20" s="334">
        <v>16596.599999999999</v>
      </c>
      <c r="F20" s="334">
        <v>90000</v>
      </c>
      <c r="G20" s="334">
        <v>16595.2</v>
      </c>
      <c r="H20" s="336">
        <f>E20-G20</f>
        <v>1.3999999999978172</v>
      </c>
      <c r="I20" s="109">
        <v>0</v>
      </c>
    </row>
    <row r="21" spans="1:9" ht="19.5" customHeight="1" thickBot="1">
      <c r="A21" s="102" t="s">
        <v>21</v>
      </c>
      <c r="B21" s="103"/>
      <c r="C21" s="335">
        <f>C10+C19+C13+C16</f>
        <v>1139.2</v>
      </c>
      <c r="D21" s="335">
        <f>D10+D19+D13+D16</f>
        <v>612000</v>
      </c>
      <c r="E21" s="335">
        <f>E10+E19+E13+E16</f>
        <v>230667.07</v>
      </c>
      <c r="F21" s="335">
        <f>F10+F19+F13+F16</f>
        <v>612000</v>
      </c>
      <c r="G21" s="335">
        <f t="shared" ref="G21:H21" si="3">G10+G19+G13+G16</f>
        <v>209332.26</v>
      </c>
      <c r="H21" s="335">
        <f t="shared" si="3"/>
        <v>22474.01</v>
      </c>
      <c r="I21" s="122">
        <f>I10+I19</f>
        <v>0</v>
      </c>
    </row>
    <row r="22" spans="1:9" ht="15" customHeight="1"/>
    <row r="23" spans="1:9" ht="12.75" customHeight="1">
      <c r="A23" s="27"/>
      <c r="E23" s="295"/>
      <c r="H23" s="295"/>
    </row>
    <row r="24" spans="1:9">
      <c r="A24" s="27"/>
    </row>
    <row r="25" spans="1:9">
      <c r="A25" s="27"/>
    </row>
    <row r="26" spans="1:9">
      <c r="A26" s="27"/>
    </row>
  </sheetData>
  <mergeCells count="14">
    <mergeCell ref="F5:F7"/>
    <mergeCell ref="G5:G7"/>
    <mergeCell ref="H1:I1"/>
    <mergeCell ref="B9:I9"/>
    <mergeCell ref="I4:I7"/>
    <mergeCell ref="A2:H2"/>
    <mergeCell ref="A4:A7"/>
    <mergeCell ref="B4:B7"/>
    <mergeCell ref="C4:C7"/>
    <mergeCell ref="H4:H7"/>
    <mergeCell ref="D4:E4"/>
    <mergeCell ref="D5:D7"/>
    <mergeCell ref="E5:E7"/>
    <mergeCell ref="F4:G4"/>
  </mergeCells>
  <printOptions horizontalCentered="1"/>
  <pageMargins left="0.55118110236220474" right="0.55118110236220474" top="0.47244094488188981" bottom="0.39370078740157483" header="0.51181102362204722" footer="0.35433070866141736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showGridLines="0" workbookViewId="0">
      <selection activeCell="E19" sqref="E19"/>
    </sheetView>
  </sheetViews>
  <sheetFormatPr defaultRowHeight="12.75"/>
  <cols>
    <col min="1" max="1" width="4" style="10" customWidth="1"/>
    <col min="2" max="2" width="8.140625" style="10" customWidth="1"/>
    <col min="3" max="3" width="9.85546875" style="10" customWidth="1"/>
    <col min="4" max="4" width="41.5703125" style="10" customWidth="1"/>
    <col min="5" max="5" width="23.140625" style="10" customWidth="1"/>
    <col min="6" max="6" width="20.5703125" style="10" customWidth="1"/>
    <col min="7" max="7" width="7.85546875" style="10" customWidth="1"/>
    <col min="8" max="16384" width="9.140625" style="10"/>
  </cols>
  <sheetData>
    <row r="1" spans="1:9" ht="35.25" customHeight="1">
      <c r="E1" s="328"/>
      <c r="F1" s="328" t="s">
        <v>255</v>
      </c>
    </row>
    <row r="2" spans="1:9" ht="48" customHeight="1">
      <c r="A2" s="475" t="s">
        <v>256</v>
      </c>
      <c r="B2" s="475"/>
      <c r="C2" s="475"/>
      <c r="D2" s="475"/>
      <c r="E2" s="475"/>
      <c r="F2" s="35"/>
      <c r="H2" s="28"/>
      <c r="I2" s="28"/>
    </row>
    <row r="3" spans="1:9" ht="9.75" customHeight="1" thickBot="1">
      <c r="A3" s="29"/>
      <c r="B3" s="29"/>
      <c r="C3" s="29"/>
      <c r="D3" s="29"/>
      <c r="E3" s="2" t="s">
        <v>0</v>
      </c>
      <c r="H3" s="28"/>
      <c r="I3" s="28"/>
    </row>
    <row r="4" spans="1:9" ht="64.5" customHeight="1">
      <c r="A4" s="83" t="s">
        <v>9</v>
      </c>
      <c r="B4" s="84" t="s">
        <v>1</v>
      </c>
      <c r="C4" s="84" t="s">
        <v>4</v>
      </c>
      <c r="D4" s="84" t="s">
        <v>22</v>
      </c>
      <c r="E4" s="291" t="s">
        <v>253</v>
      </c>
      <c r="F4" s="291" t="s">
        <v>248</v>
      </c>
      <c r="G4" s="291" t="s">
        <v>240</v>
      </c>
    </row>
    <row r="5" spans="1:9" ht="12" customHeight="1">
      <c r="A5" s="88">
        <v>1</v>
      </c>
      <c r="B5" s="26">
        <v>2</v>
      </c>
      <c r="C5" s="26">
        <v>3</v>
      </c>
      <c r="D5" s="26">
        <v>4</v>
      </c>
      <c r="E5" s="89">
        <v>5</v>
      </c>
      <c r="F5" s="89">
        <v>5</v>
      </c>
      <c r="G5" s="89" t="s">
        <v>16</v>
      </c>
    </row>
    <row r="6" spans="1:9" ht="30" customHeight="1">
      <c r="A6" s="90" t="s">
        <v>13</v>
      </c>
      <c r="B6" s="20">
        <v>921</v>
      </c>
      <c r="C6" s="20">
        <v>92116</v>
      </c>
      <c r="D6" s="20" t="s">
        <v>107</v>
      </c>
      <c r="E6" s="337">
        <v>248000</v>
      </c>
      <c r="F6" s="337">
        <v>128000</v>
      </c>
      <c r="G6" s="337">
        <f>F6/E6%</f>
        <v>51.612903225806448</v>
      </c>
    </row>
    <row r="7" spans="1:9" ht="30" customHeight="1" thickBot="1">
      <c r="A7" s="556" t="s">
        <v>21</v>
      </c>
      <c r="B7" s="557"/>
      <c r="C7" s="557"/>
      <c r="D7" s="558"/>
      <c r="E7" s="258">
        <f>SUM(E6)</f>
        <v>248000</v>
      </c>
      <c r="F7" s="258">
        <f>SUM(F6)</f>
        <v>128000</v>
      </c>
      <c r="G7" s="258">
        <f>SUM(G6)</f>
        <v>51.612903225806448</v>
      </c>
    </row>
    <row r="9" spans="1:9">
      <c r="A9" s="30"/>
    </row>
  </sheetData>
  <mergeCells count="2">
    <mergeCell ref="A7:D7"/>
    <mergeCell ref="A2:E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6:J16"/>
  <sheetViews>
    <sheetView showGridLines="0" workbookViewId="0">
      <selection activeCell="D5" sqref="D5"/>
    </sheetView>
  </sheetViews>
  <sheetFormatPr defaultRowHeight="12.75"/>
  <cols>
    <col min="1" max="1" width="4.28515625" customWidth="1"/>
    <col min="2" max="2" width="5.7109375" customWidth="1"/>
    <col min="4" max="4" width="29.85546875" customWidth="1"/>
    <col min="5" max="5" width="26.28515625" customWidth="1"/>
    <col min="6" max="6" width="21.7109375" customWidth="1"/>
    <col min="7" max="7" width="19.5703125" customWidth="1"/>
  </cols>
  <sheetData>
    <row r="6" spans="1:10" ht="27.75" customHeight="1">
      <c r="F6" s="328" t="s">
        <v>257</v>
      </c>
    </row>
    <row r="7" spans="1:10" ht="15.75">
      <c r="A7" s="475" t="s">
        <v>258</v>
      </c>
      <c r="B7" s="476"/>
      <c r="C7" s="476"/>
      <c r="D7" s="476"/>
      <c r="E7" s="476"/>
      <c r="F7" s="559"/>
    </row>
    <row r="8" spans="1:10" ht="16.5" thickBot="1">
      <c r="A8" s="141"/>
      <c r="B8" s="141"/>
      <c r="C8" s="141"/>
      <c r="D8" s="141"/>
      <c r="E8" s="141"/>
      <c r="F8" s="2" t="s">
        <v>0</v>
      </c>
    </row>
    <row r="9" spans="1:10" ht="25.5">
      <c r="A9" s="163" t="s">
        <v>9</v>
      </c>
      <c r="B9" s="164" t="s">
        <v>1</v>
      </c>
      <c r="C9" s="164" t="s">
        <v>4</v>
      </c>
      <c r="D9" s="165" t="s">
        <v>154</v>
      </c>
      <c r="E9" s="165" t="s">
        <v>155</v>
      </c>
      <c r="F9" s="291" t="s">
        <v>253</v>
      </c>
      <c r="G9" s="291" t="s">
        <v>248</v>
      </c>
      <c r="H9" s="291" t="s">
        <v>240</v>
      </c>
    </row>
    <row r="10" spans="1:10">
      <c r="A10" s="88">
        <v>1</v>
      </c>
      <c r="B10" s="26">
        <v>2</v>
      </c>
      <c r="C10" s="26">
        <v>3</v>
      </c>
      <c r="D10" s="26">
        <v>4</v>
      </c>
      <c r="E10" s="26">
        <v>5</v>
      </c>
      <c r="F10" s="89">
        <v>6</v>
      </c>
      <c r="G10" s="89" t="s">
        <v>114</v>
      </c>
      <c r="H10" s="89" t="s">
        <v>161</v>
      </c>
      <c r="J10" s="10"/>
    </row>
    <row r="11" spans="1:10" ht="36">
      <c r="A11" s="166" t="s">
        <v>14</v>
      </c>
      <c r="B11" s="192">
        <v>600</v>
      </c>
      <c r="C11" s="192">
        <v>60016</v>
      </c>
      <c r="D11" s="189" t="s">
        <v>156</v>
      </c>
      <c r="E11" s="190" t="s">
        <v>157</v>
      </c>
      <c r="F11" s="338">
        <v>20386</v>
      </c>
      <c r="G11" s="338">
        <v>20385.68</v>
      </c>
      <c r="H11" s="338">
        <f>G11/F11%</f>
        <v>99.998430295300693</v>
      </c>
    </row>
    <row r="12" spans="1:10" ht="25.5">
      <c r="A12" s="166" t="s">
        <v>15</v>
      </c>
      <c r="B12" s="125">
        <v>600</v>
      </c>
      <c r="C12" s="125">
        <v>60095</v>
      </c>
      <c r="D12" s="142" t="s">
        <v>156</v>
      </c>
      <c r="E12" s="190" t="s">
        <v>158</v>
      </c>
      <c r="F12" s="338">
        <v>4281</v>
      </c>
      <c r="G12" s="338">
        <v>4280.3999999999996</v>
      </c>
      <c r="H12" s="338">
        <f t="shared" ref="H12:H15" si="0">G12/F12%</f>
        <v>99.985984583041329</v>
      </c>
    </row>
    <row r="13" spans="1:10" ht="36">
      <c r="A13" s="166" t="s">
        <v>138</v>
      </c>
      <c r="B13" s="125">
        <v>700</v>
      </c>
      <c r="C13" s="125">
        <v>70095</v>
      </c>
      <c r="D13" s="189" t="s">
        <v>156</v>
      </c>
      <c r="E13" s="191" t="s">
        <v>159</v>
      </c>
      <c r="F13" s="338">
        <v>3220</v>
      </c>
      <c r="G13" s="338">
        <v>3219.38</v>
      </c>
      <c r="H13" s="338">
        <f t="shared" si="0"/>
        <v>99.980745341614906</v>
      </c>
    </row>
    <row r="14" spans="1:10" ht="25.5">
      <c r="A14" s="166" t="s">
        <v>16</v>
      </c>
      <c r="B14" s="125">
        <v>900</v>
      </c>
      <c r="C14" s="125">
        <v>90002</v>
      </c>
      <c r="D14" s="189" t="s">
        <v>156</v>
      </c>
      <c r="E14" s="190" t="s">
        <v>160</v>
      </c>
      <c r="F14" s="338">
        <v>27507</v>
      </c>
      <c r="G14" s="338">
        <v>27506.09</v>
      </c>
      <c r="H14" s="338">
        <f t="shared" si="0"/>
        <v>99.99669175119061</v>
      </c>
    </row>
    <row r="15" spans="1:10" ht="22.5" customHeight="1" thickBot="1">
      <c r="A15" s="556" t="s">
        <v>21</v>
      </c>
      <c r="B15" s="557"/>
      <c r="C15" s="557"/>
      <c r="D15" s="558"/>
      <c r="E15" s="167"/>
      <c r="F15" s="258">
        <f>SUM(F11:F14)</f>
        <v>55394</v>
      </c>
      <c r="G15" s="258">
        <f>SUM(G11:G14)</f>
        <v>55391.55</v>
      </c>
      <c r="H15" s="351">
        <f t="shared" si="0"/>
        <v>99.995577138318225</v>
      </c>
    </row>
    <row r="16" spans="1:10">
      <c r="F16" s="295"/>
      <c r="G16" s="295"/>
    </row>
  </sheetData>
  <mergeCells count="2">
    <mergeCell ref="A7:F7"/>
    <mergeCell ref="A15:D15"/>
  </mergeCells>
  <pageMargins left="0.59055118110236227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9</vt:i4>
      </vt:variant>
    </vt:vector>
  </HeadingPairs>
  <TitlesOfParts>
    <vt:vector size="23" baseType="lpstr">
      <vt:lpstr>Tab.nr 2</vt:lpstr>
      <vt:lpstr>Tab.nr 3</vt:lpstr>
      <vt:lpstr>Tab.nr 4</vt:lpstr>
      <vt:lpstr>Tab.nr 5</vt:lpstr>
      <vt:lpstr>Tab. nr 7</vt:lpstr>
      <vt:lpstr>Tab.nr 6</vt:lpstr>
      <vt:lpstr>Tab.nr 8</vt:lpstr>
      <vt:lpstr>Tab.nr 9</vt:lpstr>
      <vt:lpstr>Tab nr 10</vt:lpstr>
      <vt:lpstr>Tab.nr 11</vt:lpstr>
      <vt:lpstr>zał. nr 13</vt:lpstr>
      <vt:lpstr>Tab. Nr 12</vt:lpstr>
      <vt:lpstr>Tab.nr 15</vt:lpstr>
      <vt:lpstr>Tab. nr 14</vt:lpstr>
      <vt:lpstr>'Tab. nr 14'!Obszar_wydruku</vt:lpstr>
      <vt:lpstr>'Tab.nr 11'!Obszar_wydruku</vt:lpstr>
      <vt:lpstr>'Tab.nr 3'!Obszar_wydruku</vt:lpstr>
      <vt:lpstr>'Tab.nr 4'!Obszar_wydruku</vt:lpstr>
      <vt:lpstr>'Tab.nr 5'!Obszar_wydruku</vt:lpstr>
      <vt:lpstr>'Tab.nr 6'!Obszar_wydruku</vt:lpstr>
      <vt:lpstr>'Tab.nr 8'!Obszar_wydruku</vt:lpstr>
      <vt:lpstr>'Tab.nr 9'!Obszar_wydruku</vt:lpstr>
      <vt:lpstr>'zał. nr 13'!Obszar_wydruku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2013-08-26T13:17:30Z</cp:lastPrinted>
  <dcterms:created xsi:type="dcterms:W3CDTF">2009-10-01T05:59:07Z</dcterms:created>
  <dcterms:modified xsi:type="dcterms:W3CDTF">2013-08-28T10:29:21Z</dcterms:modified>
</cp:coreProperties>
</file>